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2_2023\Quarter 2 July - Sept 2022\"/>
    </mc:Choice>
  </mc:AlternateContent>
  <xr:revisionPtr revIDLastSave="0" documentId="8_{E9842F89-9147-4462-BB55-040546ADBAD6}" xr6:coauthVersionLast="47" xr6:coauthVersionMax="47" xr10:uidLastSave="{00000000-0000-0000-0000-000000000000}"/>
  <bookViews>
    <workbookView xWindow="-108" yWindow="-108" windowWidth="23256" windowHeight="12576" activeTab="1" xr2:uid="{00DD622D-C3A0-4116-ABBA-DFB5916C8D93}"/>
  </bookViews>
  <sheets>
    <sheet name="Budget-Forecast Comparison Q1" sheetId="1" r:id="rId1"/>
    <sheet name="Budget-Forecast Comparison Q2" sheetId="3" r:id="rId2"/>
  </sheets>
  <externalReferences>
    <externalReference r:id="rId3"/>
  </externalReferences>
  <definedNames>
    <definedName name="_xlnm.Print_Area" localSheetId="0">'Budget-Forecast Comparison Q1'!$C$2:$P$175</definedName>
    <definedName name="_xlnm.Print_Area" localSheetId="1">'Budget-Forecast Comparison Q2'!$C$2:$P$175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3" l="1"/>
  <c r="J18" i="3"/>
  <c r="J9" i="3"/>
  <c r="J83" i="3"/>
  <c r="H174" i="3"/>
  <c r="L165" i="3"/>
  <c r="L164" i="3"/>
  <c r="L166" i="3" s="1"/>
  <c r="L159" i="3"/>
  <c r="J150" i="3"/>
  <c r="H150" i="3"/>
  <c r="G150" i="3"/>
  <c r="L147" i="3"/>
  <c r="O147" i="3" s="1"/>
  <c r="G145" i="3"/>
  <c r="L143" i="3"/>
  <c r="J143" i="3"/>
  <c r="H143" i="3"/>
  <c r="O141" i="3"/>
  <c r="O140" i="3"/>
  <c r="O139" i="3"/>
  <c r="O138" i="3"/>
  <c r="O143" i="3" s="1"/>
  <c r="L136" i="3"/>
  <c r="J136" i="3"/>
  <c r="H136" i="3"/>
  <c r="O134" i="3"/>
  <c r="O133" i="3"/>
  <c r="O132" i="3"/>
  <c r="O131" i="3"/>
  <c r="O130" i="3"/>
  <c r="O129" i="3"/>
  <c r="O128" i="3"/>
  <c r="O127" i="3"/>
  <c r="O126" i="3"/>
  <c r="O125" i="3"/>
  <c r="O124" i="3"/>
  <c r="L119" i="3"/>
  <c r="J119" i="3"/>
  <c r="L107" i="3"/>
  <c r="J107" i="3"/>
  <c r="H107" i="3"/>
  <c r="H110" i="3" s="1"/>
  <c r="O105" i="3"/>
  <c r="O104" i="3"/>
  <c r="O103" i="3"/>
  <c r="O102" i="3"/>
  <c r="O101" i="3"/>
  <c r="O100" i="3"/>
  <c r="O99" i="3"/>
  <c r="O98" i="3"/>
  <c r="O107" i="3" s="1"/>
  <c r="O88" i="3"/>
  <c r="O87" i="3"/>
  <c r="O86" i="3"/>
  <c r="L84" i="3"/>
  <c r="J84" i="3"/>
  <c r="H84" i="3"/>
  <c r="O83" i="3"/>
  <c r="O82" i="3"/>
  <c r="O81" i="3"/>
  <c r="O80" i="3"/>
  <c r="O79" i="3"/>
  <c r="O78" i="3"/>
  <c r="O77" i="3"/>
  <c r="O84" i="3" s="1"/>
  <c r="L75" i="3"/>
  <c r="J75" i="3"/>
  <c r="H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L54" i="3"/>
  <c r="J54" i="3"/>
  <c r="H54" i="3"/>
  <c r="O53" i="3"/>
  <c r="O54" i="3" s="1"/>
  <c r="O52" i="3"/>
  <c r="L50" i="3"/>
  <c r="J173" i="3" s="1"/>
  <c r="J174" i="3" s="1"/>
  <c r="J50" i="3"/>
  <c r="H50" i="3"/>
  <c r="O49" i="3"/>
  <c r="O48" i="3"/>
  <c r="O47" i="3"/>
  <c r="O46" i="3"/>
  <c r="O45" i="3"/>
  <c r="O44" i="3"/>
  <c r="O43" i="3"/>
  <c r="O42" i="3"/>
  <c r="O41" i="3"/>
  <c r="O40" i="3"/>
  <c r="O39" i="3"/>
  <c r="O50" i="3" s="1"/>
  <c r="L37" i="3"/>
  <c r="J37" i="3"/>
  <c r="H37" i="3"/>
  <c r="O36" i="3"/>
  <c r="O35" i="3"/>
  <c r="O34" i="3"/>
  <c r="L32" i="3"/>
  <c r="J32" i="3"/>
  <c r="O31" i="3"/>
  <c r="O30" i="3"/>
  <c r="O29" i="3"/>
  <c r="O28" i="3"/>
  <c r="O27" i="3"/>
  <c r="O26" i="3"/>
  <c r="O25" i="3"/>
  <c r="O24" i="3"/>
  <c r="O23" i="3"/>
  <c r="H23" i="3"/>
  <c r="H22" i="3"/>
  <c r="O22" i="3" s="1"/>
  <c r="H21" i="3"/>
  <c r="H32" i="3" s="1"/>
  <c r="Q20" i="3"/>
  <c r="O20" i="3"/>
  <c r="O19" i="3"/>
  <c r="O18" i="3"/>
  <c r="O17" i="3"/>
  <c r="O16" i="3"/>
  <c r="O15" i="3"/>
  <c r="O14" i="3"/>
  <c r="L12" i="3"/>
  <c r="J12" i="3"/>
  <c r="H12" i="3"/>
  <c r="O11" i="3"/>
  <c r="O10" i="3"/>
  <c r="O9" i="3"/>
  <c r="O87" i="1"/>
  <c r="O21" i="3" l="1"/>
  <c r="O136" i="3"/>
  <c r="O37" i="3"/>
  <c r="O75" i="3"/>
  <c r="O12" i="3"/>
  <c r="L90" i="3"/>
  <c r="K75" i="3" s="1"/>
  <c r="O32" i="3"/>
  <c r="O90" i="3" s="1"/>
  <c r="O109" i="3" s="1"/>
  <c r="J55" i="3"/>
  <c r="J60" i="3" s="1"/>
  <c r="K54" i="3"/>
  <c r="H55" i="3"/>
  <c r="H60" i="3" s="1"/>
  <c r="H90" i="3"/>
  <c r="G32" i="3" s="1"/>
  <c r="O119" i="3"/>
  <c r="J90" i="3"/>
  <c r="J109" i="3" s="1"/>
  <c r="L55" i="3"/>
  <c r="L60" i="3" s="1"/>
  <c r="J150" i="1"/>
  <c r="O130" i="1"/>
  <c r="O131" i="1"/>
  <c r="O129" i="1"/>
  <c r="L119" i="1"/>
  <c r="O81" i="1"/>
  <c r="L75" i="1"/>
  <c r="O47" i="1"/>
  <c r="J75" i="1"/>
  <c r="J119" i="1"/>
  <c r="J143" i="1"/>
  <c r="J136" i="1"/>
  <c r="H174" i="1"/>
  <c r="L165" i="1"/>
  <c r="L164" i="1"/>
  <c r="G145" i="1"/>
  <c r="H143" i="1"/>
  <c r="H136" i="1"/>
  <c r="H84" i="1"/>
  <c r="H75" i="1"/>
  <c r="O74" i="1"/>
  <c r="H54" i="1"/>
  <c r="H50" i="1"/>
  <c r="H37" i="1"/>
  <c r="H23" i="1"/>
  <c r="H22" i="1"/>
  <c r="H21" i="1"/>
  <c r="H12" i="1"/>
  <c r="G84" i="3" l="1"/>
  <c r="O55" i="3"/>
  <c r="O60" i="3" s="1"/>
  <c r="G54" i="3"/>
  <c r="K37" i="3"/>
  <c r="K12" i="3"/>
  <c r="K88" i="3"/>
  <c r="K32" i="3"/>
  <c r="K86" i="3"/>
  <c r="K84" i="3"/>
  <c r="L109" i="3"/>
  <c r="L145" i="3" s="1"/>
  <c r="K50" i="3"/>
  <c r="G50" i="3"/>
  <c r="G12" i="3"/>
  <c r="G86" i="3"/>
  <c r="G75" i="3"/>
  <c r="G88" i="3"/>
  <c r="G37" i="3"/>
  <c r="H32" i="1"/>
  <c r="H55" i="1" s="1"/>
  <c r="H60" i="1" s="1"/>
  <c r="K90" i="3" l="1"/>
  <c r="L110" i="3"/>
  <c r="L150" i="3"/>
  <c r="L120" i="3"/>
  <c r="K145" i="3"/>
  <c r="G90" i="3"/>
  <c r="H90" i="1"/>
  <c r="O120" i="3" l="1"/>
  <c r="O121" i="3" s="1"/>
  <c r="O145" i="3" s="1"/>
  <c r="L121" i="3"/>
  <c r="O150" i="3"/>
  <c r="K150" i="3"/>
  <c r="O86" i="1"/>
  <c r="O104" i="1"/>
  <c r="O83" i="1"/>
  <c r="J12" i="1"/>
  <c r="L147" i="1"/>
  <c r="O147" i="1" s="1"/>
  <c r="L159" i="1"/>
  <c r="H150" i="1"/>
  <c r="G150" i="1" s="1"/>
  <c r="L166" i="1" l="1"/>
  <c r="G88" i="1" l="1"/>
  <c r="G86" i="1"/>
  <c r="G84" i="1"/>
  <c r="G75" i="1"/>
  <c r="G54" i="1"/>
  <c r="G50" i="1"/>
  <c r="G37" i="1"/>
  <c r="G32" i="1"/>
  <c r="G12" i="1"/>
  <c r="G90" i="1" l="1"/>
  <c r="L84" i="1" l="1"/>
  <c r="O11" i="1"/>
  <c r="O101" i="1"/>
  <c r="Q20" i="1" l="1"/>
  <c r="O138" i="1" l="1"/>
  <c r="O141" i="1"/>
  <c r="O140" i="1"/>
  <c r="O139" i="1"/>
  <c r="O134" i="1"/>
  <c r="O133" i="1"/>
  <c r="O132" i="1"/>
  <c r="O128" i="1"/>
  <c r="O127" i="1"/>
  <c r="O126" i="1"/>
  <c r="O125" i="1"/>
  <c r="O124" i="1"/>
  <c r="O119" i="1"/>
  <c r="O88" i="1"/>
  <c r="O78" i="1"/>
  <c r="O82" i="1"/>
  <c r="O80" i="1"/>
  <c r="O79" i="1"/>
  <c r="O77" i="1"/>
  <c r="J50" i="1"/>
  <c r="J84" i="1"/>
  <c r="O84" i="1" l="1"/>
  <c r="O136" i="1"/>
  <c r="O143" i="1"/>
  <c r="L143" i="1"/>
  <c r="L136" i="1"/>
  <c r="L12" i="1"/>
  <c r="O67" i="1"/>
  <c r="J37" i="1"/>
  <c r="L50" i="1"/>
  <c r="J173" i="1" s="1"/>
  <c r="J174" i="1" s="1"/>
  <c r="O48" i="1"/>
  <c r="L37" i="1"/>
  <c r="O20" i="1"/>
  <c r="O98" i="1" l="1"/>
  <c r="O99" i="1"/>
  <c r="O100" i="1"/>
  <c r="O102" i="1"/>
  <c r="O103" i="1"/>
  <c r="O105" i="1"/>
  <c r="O62" i="1"/>
  <c r="O63" i="1"/>
  <c r="O64" i="1"/>
  <c r="O65" i="1"/>
  <c r="O66" i="1"/>
  <c r="O68" i="1"/>
  <c r="O69" i="1"/>
  <c r="O70" i="1"/>
  <c r="O71" i="1"/>
  <c r="O72" i="1"/>
  <c r="O73" i="1"/>
  <c r="O52" i="1"/>
  <c r="O53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9" i="1"/>
  <c r="O46" i="1"/>
  <c r="J32" i="1"/>
  <c r="L32" i="1"/>
  <c r="J54" i="1"/>
  <c r="L54" i="1"/>
  <c r="H107" i="1"/>
  <c r="L107" i="1"/>
  <c r="J107" i="1"/>
  <c r="L55" i="1" l="1"/>
  <c r="O50" i="1"/>
  <c r="J55" i="1"/>
  <c r="J60" i="1" s="1"/>
  <c r="L90" i="1"/>
  <c r="J90" i="1"/>
  <c r="J109" i="1" s="1"/>
  <c r="O37" i="1"/>
  <c r="O54" i="1"/>
  <c r="O75" i="1"/>
  <c r="O107" i="1"/>
  <c r="O32" i="1"/>
  <c r="O12" i="1"/>
  <c r="O55" i="1" l="1"/>
  <c r="O90" i="1"/>
  <c r="O109" i="1" s="1"/>
  <c r="K54" i="1"/>
  <c r="K12" i="1"/>
  <c r="L109" i="1"/>
  <c r="K88" i="1"/>
  <c r="K86" i="1"/>
  <c r="K84" i="1"/>
  <c r="K37" i="1"/>
  <c r="K50" i="1"/>
  <c r="K32" i="1"/>
  <c r="K75" i="1"/>
  <c r="O60" i="1"/>
  <c r="L60" i="1"/>
  <c r="L110" i="1" l="1"/>
  <c r="L145" i="1"/>
  <c r="K90" i="1"/>
  <c r="H110" i="1"/>
  <c r="L120" i="1" l="1"/>
  <c r="L150" i="1"/>
  <c r="K150" i="1" s="1"/>
  <c r="K145" i="1"/>
  <c r="O150" i="1" l="1"/>
  <c r="L121" i="1"/>
  <c r="O120" i="1"/>
  <c r="O121" i="1" s="1"/>
  <c r="O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1DD65B9F-DD85-314A-BE1B-F4EA73B63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C28B8F92-2F02-E641-BBF7-EDEEA5C92FBD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<sst xmlns="http://schemas.openxmlformats.org/spreadsheetml/2006/main" count="418" uniqueCount="189">
  <si>
    <t>PLAISTOW &amp; IFOLD PARISH COUNCIL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</si>
  <si>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</si>
  <si>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</si>
  <si>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</si>
  <si>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</si>
  <si>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</si>
  <si>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</si>
  <si>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</si>
  <si>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</si>
  <si>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</si>
  <si>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</si>
  <si>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</si>
  <si>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</si>
  <si>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</si>
  <si>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</si>
  <si>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</si>
  <si>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</si>
  <si>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</si>
  <si>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</si>
  <si>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</si>
  <si>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</si>
  <si>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</si>
  <si>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*</t>
  </si>
  <si>
    <t>Postage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</si>
  <si>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</si>
  <si>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</si>
  <si>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</si>
  <si>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</si>
  <si>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</si>
  <si>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</si>
  <si>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</si>
  <si>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</si>
  <si>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</si>
  <si>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</si>
  <si>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</si>
  <si>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</si>
  <si>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</si>
  <si>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</si>
  <si>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</si>
  <si>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</si>
  <si>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</si>
  <si>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</si>
  <si>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</si>
  <si>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</si>
  <si>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</si>
  <si>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</si>
  <si>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</si>
  <si>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</si>
  <si>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</si>
  <si>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</si>
  <si>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</si>
  <si>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</si>
  <si>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</si>
  <si>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</si>
  <si>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</si>
  <si>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</si>
  <si>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</si>
  <si>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</si>
  <si>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</si>
  <si>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</si>
  <si>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</si>
  <si>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</si>
  <si>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</si>
  <si>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</si>
  <si>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</si>
  <si>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</si>
  <si>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Specified Reserve Total</t>
  </si>
  <si>
    <t>Page 2 of 2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</si>
  <si>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</si>
  <si>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</si>
  <si>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</si>
  <si>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</si>
  <si>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</si>
  <si>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</si>
  <si>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</si>
  <si>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</si>
  <si>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</si>
  <si>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</si>
  <si>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The North Singers</t>
  </si>
  <si>
    <t>???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</si>
  <si>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</si>
  <si>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</si>
  <si>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</si>
  <si>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</si>
  <si>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</si>
  <si>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</si>
  <si>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Following Years Loan Repayment Reserve</t>
  </si>
  <si>
    <t>Specific Project Reserves</t>
  </si>
  <si>
    <t>CHANGE IN</t>
  </si>
  <si>
    <t>STAFF</t>
  </si>
  <si>
    <t>Parish Council Events (inc. Annual Assembly )</t>
  </si>
  <si>
    <t>Interest on Public Works Loan (PWBL)</t>
  </si>
  <si>
    <t>Crouchlands Development Planning Consultancy</t>
  </si>
  <si>
    <t>PRECEPT</t>
  </si>
  <si>
    <t>Neighbourhood Plan Grant</t>
  </si>
  <si>
    <t>31.03.2022</t>
  </si>
  <si>
    <t>FUNDED BY PWB LOAN as at 31.03.22</t>
  </si>
  <si>
    <t>(Refer Loan Account below)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</si>
  <si>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</si>
  <si>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</si>
  <si>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</si>
  <si>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</si>
  <si>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</si>
  <si>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C/F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</si>
  <si>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</si>
  <si>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</si>
  <si>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</si>
  <si>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</si>
  <si>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</si>
  <si>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</si>
  <si>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</si>
  <si>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ORIGINAL LOAN at 01.08.2021</t>
  </si>
  <si>
    <t>8 Mths</t>
  </si>
  <si>
    <t>For Accounting Puposes Only</t>
  </si>
  <si>
    <t xml:space="preserve"> </t>
  </si>
  <si>
    <t xml:space="preserve"> £50K LOAN - 5yrs</t>
  </si>
  <si>
    <t xml:space="preserve">Ifold Playpark (former Unamed Project) </t>
  </si>
  <si>
    <t>Parish Council Event - Queens Platinum Celebrations</t>
  </si>
  <si>
    <t>Community Post Office Service</t>
  </si>
  <si>
    <t>BUDGET FORECAST 2022/2023</t>
  </si>
  <si>
    <t>2022/23</t>
  </si>
  <si>
    <t>AS AT 31.07.22</t>
  </si>
  <si>
    <t>AS AT 1ST AUGUST 2022</t>
  </si>
  <si>
    <t>1st Quarter Review (4Mths)</t>
  </si>
  <si>
    <t>31.03.2023</t>
  </si>
  <si>
    <t>AT 31.03.2023</t>
  </si>
  <si>
    <t>Telephone &amp; Zoom</t>
  </si>
  <si>
    <t>Accounts Software and Updates</t>
  </si>
  <si>
    <t>Web Site Maintenance, Internet ans Email Mgmt</t>
  </si>
  <si>
    <t>Other Expenses inc Xmas Tree</t>
  </si>
  <si>
    <t>Winterton Hall Legal Assessment</t>
  </si>
  <si>
    <t>Winterton Hall -  Repairs &amp; Maintenance</t>
  </si>
  <si>
    <t>Winterton Hall - Legionella Training &amp; Water Sampling</t>
  </si>
  <si>
    <t>Notice Boards &amp; Upkeep</t>
  </si>
  <si>
    <t>Bench Replacement and Maintenance</t>
  </si>
  <si>
    <t>Winter &amp; Emergency Plan Committee Fund</t>
  </si>
  <si>
    <t>4301
4302
4303
4304
4305
4306
4307
4308
4309
4310
4312
4123301</t>
  </si>
  <si>
    <t>Traffic Calming (Contingency)</t>
  </si>
  <si>
    <t>Foxbridge Development Planning Consultancy</t>
  </si>
  <si>
    <t xml:space="preserve">Village Maintenenace </t>
  </si>
  <si>
    <t>Winterton Hall - Repairs &amp; Maintenance Contingency</t>
  </si>
  <si>
    <t xml:space="preserve">Ifold Playpark </t>
  </si>
  <si>
    <t>New Home Bonus (NWB) - 2020/21 &amp; 2021/22</t>
  </si>
  <si>
    <t>New Home Bonus (NWB) - 2022/23</t>
  </si>
  <si>
    <t>Traffic Calming</t>
  </si>
  <si>
    <t xml:space="preserve">Repayment of Loan Capital to PWLB in 2022/2023  </t>
  </si>
  <si>
    <t>Repayment of interest to PWLB (Expenditure) in 2022/2023</t>
  </si>
  <si>
    <t>Interest Outstanding at 31.03.2023</t>
  </si>
  <si>
    <t>Loan Capital (Debt) at 31.03.2023</t>
  </si>
  <si>
    <t xml:space="preserve">TOTAL LIABILITY AT 31.03.2023 </t>
  </si>
  <si>
    <t xml:space="preserve">3 Yrs 4 Mths to repay </t>
  </si>
  <si>
    <t>BUDGET 22/23</t>
  </si>
  <si>
    <t>S.137 ANALYSIS</t>
  </si>
  <si>
    <t>Annual Available Budget</t>
  </si>
  <si>
    <t>Annual Total Expenditure</t>
  </si>
  <si>
    <t>Annual Remaining Budget</t>
  </si>
  <si>
    <t>Projection as at 31.03.2023</t>
  </si>
  <si>
    <t>As at 31.03.2023 -  EXCLUDING LOAN</t>
  </si>
  <si>
    <t>As at 31.03.2023 - INCLUDING LOAN</t>
  </si>
  <si>
    <t>FORECAST 22/23</t>
  </si>
  <si>
    <t>1st Quarter Review (4 Mths)</t>
  </si>
  <si>
    <t>Neighbourhood Planning Administration</t>
  </si>
  <si>
    <t>Queens Platinum Celebrations inc. "Tree Through Time"</t>
  </si>
  <si>
    <t>To be kept under Review</t>
  </si>
  <si>
    <t>Relocation of Beacon Pending</t>
  </si>
  <si>
    <t>Increase of £16mth from Sep'22</t>
  </si>
  <si>
    <t>Based on Temple &amp; S.Watts latest Quotes (5,850 + 4,500) min.</t>
  </si>
  <si>
    <t>Only includes Initial Quote from S.Watts.(See Reserves for Temple)</t>
  </si>
  <si>
    <t xml:space="preserve">Based on Temple Quote for £5,850 &amp; S.Watts provision of £2k </t>
  </si>
  <si>
    <t>Reduced by £1,000</t>
  </si>
  <si>
    <t>£16,000 to 23/24 Reserves</t>
  </si>
  <si>
    <t>£1,500 added based on latest quote</t>
  </si>
  <si>
    <t xml:space="preserve"> Roofing Repair Quote t (£9,366 +VAT) to be borne by WH.</t>
  </si>
  <si>
    <t>80% of project held over to 23/24</t>
  </si>
  <si>
    <t>Revised to Full time (37hrs wk) Uplift of 7hrs plus oncosts for 8 mths</t>
  </si>
  <si>
    <t>Grant not requested this year</t>
  </si>
  <si>
    <t>Prepared by PRC - 23.08.22</t>
  </si>
  <si>
    <t>AS AT 1ST OCTOBER 2022</t>
  </si>
  <si>
    <t>2nd Quarter Review (6 Mths)</t>
  </si>
  <si>
    <t>AS AT 30.09.22</t>
  </si>
  <si>
    <t xml:space="preserve">increased by £120 (AIRS) </t>
  </si>
  <si>
    <t>Reduced by £500 for Ifold Play Park timings</t>
  </si>
  <si>
    <t>£19,000 to 23/24 Reserves</t>
  </si>
  <si>
    <t>95% of project held over to 23/24</t>
  </si>
  <si>
    <t>Temple / Troy / S.Watts latest Quotes (2,200 + 5.000 + 5,550).</t>
  </si>
  <si>
    <t>S.Watts indication £2,500, Troy estimate £5,000</t>
  </si>
  <si>
    <t>Provision for 2023/24 To be kept under Review</t>
  </si>
  <si>
    <t>Roofing Repair Quote t (£9,366 +VAT) to be borne by WH.</t>
  </si>
  <si>
    <t>Prepared by PRC - 12.10.22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</si>
</sst>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#,##0.00;[Red]#,##0.00"/>
    <numFmt numFmtId="167" formatCode="&quot;$&quot;#,##0_);\(&quot;$&quot;#,##0\)"/>
  </numFmts>
  <fonts count="57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14"/>
      <color theme="1"/>
      <name val="Helvetica Neue"/>
      <family val="2"/>
    </font>
    <font>
      <b/>
      <sz val="18"/>
      <color indexed="8"/>
      <name val="Helvetica Neue"/>
      <family val="2"/>
    </font>
    <font>
      <sz val="11"/>
      <color theme="1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9" tint="0.79998168889431442"/>
      <name val="Helvetica Neue"/>
      <family val="2"/>
    </font>
    <font>
      <b/>
      <sz val="20"/>
      <color theme="9" tint="0.79998168889431442"/>
      <name val="Helvetica Neue"/>
      <family val="2"/>
    </font>
    <font>
      <b/>
      <sz val="20"/>
      <color theme="9" tint="0.59999389629810485"/>
      <name val="Helvetica Neue"/>
      <family val="2"/>
    </font>
    <font>
      <b/>
      <sz val="18"/>
      <color theme="1"/>
      <name val="Helvetica Neue"/>
      <family val="2"/>
    </font>
    <font>
      <b/>
      <sz val="12"/>
      <color theme="0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indexed="64"/>
      </right>
      <top style="hair">
        <color rgb="FFD8E4BC"/>
      </top>
      <bottom style="hair">
        <color rgb="FFD8E4BC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539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4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>
      <alignment vertical="top"/>
    </xf>
    <xf numFmtId="40" fontId="4" fillId="0" borderId="37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6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3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0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0" xfId="0" applyFont="1" applyBorder="1">
      <alignment vertical="top"/>
    </xf>
    <xf numFmtId="0" fontId="13" fillId="0" borderId="38" xfId="0" applyFont="1" applyBorder="1">
      <alignment vertical="top"/>
    </xf>
    <xf numFmtId="0" fontId="3" fillId="0" borderId="45" xfId="0" applyFont="1" applyBorder="1">
      <alignment vertical="top"/>
    </xf>
    <xf numFmtId="0" fontId="2" fillId="0" borderId="46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8" xfId="0" applyFont="1" applyBorder="1">
      <alignment vertical="top"/>
    </xf>
    <xf numFmtId="0" fontId="11" fillId="0" borderId="47" xfId="0" applyFont="1" applyBorder="1">
      <alignment vertical="top"/>
    </xf>
    <xf numFmtId="40" fontId="13" fillId="0" borderId="48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1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5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0" xfId="0" applyNumberFormat="1" applyFont="1" applyFill="1" applyBorder="1">
      <alignment vertical="top"/>
    </xf>
    <xf numFmtId="39" fontId="0" fillId="0" borderId="35" xfId="0" applyNumberFormat="1" applyBorder="1">
      <alignment vertical="top"/>
    </xf>
    <xf numFmtId="40" fontId="3" fillId="0" borderId="54" xfId="0" applyNumberFormat="1" applyFont="1" applyBorder="1">
      <alignment vertical="top"/>
    </xf>
    <xf numFmtId="40" fontId="2" fillId="0" borderId="55" xfId="0" applyNumberFormat="1" applyFont="1" applyBorder="1" applyAlignment="1"/>
    <xf numFmtId="40" fontId="3" fillId="0" borderId="55" xfId="0" applyNumberFormat="1" applyFont="1" applyBorder="1" applyAlignment="1"/>
    <xf numFmtId="39" fontId="15" fillId="0" borderId="35" xfId="0" applyNumberFormat="1" applyFont="1" applyBorder="1">
      <alignment vertical="top"/>
    </xf>
    <xf numFmtId="40" fontId="3" fillId="0" borderId="56" xfId="0" applyNumberFormat="1" applyFont="1" applyFill="1" applyBorder="1">
      <alignment vertical="top"/>
    </xf>
    <xf numFmtId="40" fontId="9" fillId="0" borderId="56" xfId="0" applyNumberFormat="1" applyFont="1" applyFill="1" applyBorder="1">
      <alignment vertical="top"/>
    </xf>
    <xf numFmtId="40" fontId="9" fillId="0" borderId="57" xfId="0" applyNumberFormat="1" applyFont="1" applyBorder="1" applyAlignment="1"/>
    <xf numFmtId="40" fontId="2" fillId="0" borderId="57" xfId="0" applyNumberFormat="1" applyFont="1" applyBorder="1" applyAlignment="1"/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8" xfId="0" applyFont="1" applyBorder="1">
      <alignment vertical="top"/>
    </xf>
    <xf numFmtId="0" fontId="9" fillId="0" borderId="59" xfId="0" applyFont="1" applyBorder="1">
      <alignment vertical="top"/>
    </xf>
    <xf numFmtId="40" fontId="9" fillId="0" borderId="59" xfId="0" applyNumberFormat="1" applyFont="1" applyBorder="1">
      <alignment vertical="top"/>
    </xf>
    <xf numFmtId="40" fontId="4" fillId="0" borderId="59" xfId="0" applyNumberFormat="1" applyFont="1" applyBorder="1">
      <alignment vertical="top"/>
    </xf>
    <xf numFmtId="0" fontId="8" fillId="0" borderId="60" xfId="0" applyFont="1" applyBorder="1">
      <alignment vertical="top"/>
    </xf>
    <xf numFmtId="0" fontId="12" fillId="0" borderId="60" xfId="0" applyFont="1" applyBorder="1">
      <alignment vertical="top"/>
    </xf>
    <xf numFmtId="0" fontId="13" fillId="0" borderId="60" xfId="0" applyFont="1" applyBorder="1">
      <alignment vertical="top"/>
    </xf>
    <xf numFmtId="0" fontId="11" fillId="0" borderId="6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4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39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39" xfId="0" applyFont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0" xfId="0" applyFont="1" applyBorder="1">
      <alignment vertical="top"/>
    </xf>
    <xf numFmtId="40" fontId="24" fillId="0" borderId="51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2" xfId="0" applyNumberFormat="1" applyFont="1" applyFill="1" applyBorder="1" applyAlignment="1">
      <alignment horizontal="center" vertical="top"/>
    </xf>
    <xf numFmtId="40" fontId="3" fillId="0" borderId="24" xfId="0" applyNumberFormat="1" applyFont="1" applyBorder="1">
      <alignment vertical="top"/>
    </xf>
    <xf numFmtId="40" fontId="3" fillId="0" borderId="63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4" xfId="0" applyNumberFormat="1" applyFont="1" applyFill="1" applyBorder="1">
      <alignment vertical="top"/>
    </xf>
    <xf numFmtId="39" fontId="11" fillId="0" borderId="65" xfId="0" applyNumberFormat="1" applyFont="1" applyBorder="1">
      <alignment vertical="top"/>
    </xf>
    <xf numFmtId="39" fontId="11" fillId="0" borderId="66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6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68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1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3" xfId="0" applyFont="1" applyBorder="1">
      <alignment vertical="top"/>
    </xf>
    <xf numFmtId="0" fontId="24" fillId="0" borderId="6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1" xfId="0" applyFont="1" applyBorder="1">
      <alignment vertical="top"/>
    </xf>
    <xf numFmtId="0" fontId="13" fillId="0" borderId="41" xfId="0" applyFont="1" applyBorder="1">
      <alignment vertical="top"/>
    </xf>
    <xf numFmtId="0" fontId="13" fillId="0" borderId="68" xfId="0" applyFont="1" applyBorder="1">
      <alignment vertical="top"/>
    </xf>
    <xf numFmtId="0" fontId="29" fillId="0" borderId="68" xfId="0" applyFont="1" applyBorder="1">
      <alignment vertical="top"/>
    </xf>
    <xf numFmtId="0" fontId="29" fillId="0" borderId="52" xfId="0" applyFont="1" applyBorder="1">
      <alignment vertical="top"/>
    </xf>
    <xf numFmtId="0" fontId="13" fillId="0" borderId="52" xfId="0" applyFont="1" applyBorder="1">
      <alignment vertical="top"/>
    </xf>
    <xf numFmtId="0" fontId="3" fillId="0" borderId="52" xfId="0" applyFont="1" applyBorder="1" applyAlignment="1">
      <alignment horizontal="center" vertical="top"/>
    </xf>
    <xf numFmtId="0" fontId="11" fillId="0" borderId="61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0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3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8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2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3" fillId="0" borderId="40" xfId="0" applyFont="1" applyFill="1" applyBorder="1">
      <alignment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11" fontId="1" fillId="0" borderId="0" xfId="0" applyNumberFormat="1" applyFont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Border="1" applyAlignment="1"/>
    <xf numFmtId="0" fontId="11" fillId="0" borderId="0" xfId="0" applyFont="1" applyBorder="1">
      <alignment vertical="top"/>
    </xf>
    <xf numFmtId="0" fontId="15" fillId="0" borderId="0" xfId="0" applyFont="1" applyBorder="1" applyAlignment="1">
      <alignment horizontal="right"/>
    </xf>
    <xf numFmtId="39" fontId="15" fillId="0" borderId="66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9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35" fillId="0" borderId="0" xfId="0" applyNumberFormat="1" applyFont="1" applyBorder="1" applyAlignment="1"/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9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166" fontId="15" fillId="0" borderId="0" xfId="0" applyNumberFormat="1" applyFont="1" applyBorder="1" applyAlignment="1"/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0" xfId="0" applyFont="1" applyBorder="1" applyAlignment="1"/>
    <xf numFmtId="0" fontId="0" fillId="0" borderId="79" xfId="0" applyBorder="1">
      <alignment vertical="top"/>
    </xf>
    <xf numFmtId="0" fontId="0" fillId="0" borderId="81" xfId="0" applyBorder="1">
      <alignment vertical="top"/>
    </xf>
    <xf numFmtId="0" fontId="0" fillId="0" borderId="81" xfId="0" applyBorder="1" applyAlignment="1"/>
    <xf numFmtId="0" fontId="33" fillId="0" borderId="81" xfId="0" applyFont="1" applyBorder="1" applyAlignment="1">
      <alignment horizontal="left"/>
    </xf>
    <xf numFmtId="9" fontId="35" fillId="0" borderId="81" xfId="0" applyNumberFormat="1" applyFont="1" applyBorder="1" applyAlignment="1"/>
    <xf numFmtId="40" fontId="36" fillId="0" borderId="81" xfId="0" applyNumberFormat="1" applyFont="1" applyFill="1" applyBorder="1" applyAlignment="1"/>
    <xf numFmtId="40" fontId="37" fillId="0" borderId="81" xfId="0" applyNumberFormat="1" applyFont="1" applyFill="1" applyBorder="1" applyAlignment="1"/>
    <xf numFmtId="0" fontId="0" fillId="0" borderId="81" xfId="0" applyFill="1" applyBorder="1" applyAlignment="1"/>
    <xf numFmtId="0" fontId="0" fillId="0" borderId="66" xfId="0" applyFill="1" applyBorder="1">
      <alignment vertical="top"/>
    </xf>
    <xf numFmtId="0" fontId="0" fillId="0" borderId="67" xfId="0" applyFill="1" applyBorder="1">
      <alignment vertical="top"/>
    </xf>
    <xf numFmtId="0" fontId="34" fillId="0" borderId="81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2" xfId="0" applyNumberFormat="1" applyFont="1" applyBorder="1" applyAlignment="1"/>
    <xf numFmtId="40" fontId="2" fillId="0" borderId="42" xfId="0" applyNumberFormat="1" applyFont="1" applyFill="1" applyBorder="1" applyAlignment="1"/>
    <xf numFmtId="0" fontId="12" fillId="0" borderId="80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1" xfId="0" applyFont="1" applyBorder="1" applyAlignment="1">
      <alignment horizontal="right"/>
    </xf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40" fontId="25" fillId="0" borderId="0" xfId="0" applyNumberFormat="1" applyFont="1" applyFill="1" applyAlignment="1"/>
    <xf numFmtId="40" fontId="2" fillId="6" borderId="82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1" xfId="0" applyNumberFormat="1" applyFont="1" applyFill="1" applyBorder="1">
      <alignment vertical="top"/>
    </xf>
    <xf numFmtId="40" fontId="3" fillId="0" borderId="41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7" xfId="0" applyFont="1" applyBorder="1">
      <alignment vertical="top"/>
    </xf>
    <xf numFmtId="40" fontId="24" fillId="2" borderId="51" xfId="0" applyNumberFormat="1" applyFont="1" applyFill="1" applyBorder="1">
      <alignment vertical="top"/>
    </xf>
    <xf numFmtId="40" fontId="3" fillId="0" borderId="51" xfId="0" applyNumberFormat="1" applyFont="1" applyBorder="1">
      <alignment vertical="top"/>
    </xf>
    <xf numFmtId="0" fontId="3" fillId="0" borderId="41" xfId="0" applyFont="1" applyBorder="1">
      <alignment vertical="top"/>
    </xf>
    <xf numFmtId="40" fontId="24" fillId="0" borderId="41" xfId="0" applyNumberFormat="1" applyFont="1" applyFill="1" applyBorder="1">
      <alignment vertical="top"/>
    </xf>
    <xf numFmtId="40" fontId="3" fillId="0" borderId="41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15" fillId="0" borderId="80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7" xfId="0" applyNumberFormat="1" applyFont="1" applyFill="1" applyBorder="1" applyAlignment="1"/>
    <xf numFmtId="40" fontId="3" fillId="0" borderId="86" xfId="0" applyNumberFormat="1" applyFont="1" applyFill="1" applyBorder="1" applyAlignment="1"/>
    <xf numFmtId="40" fontId="3" fillId="0" borderId="57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5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5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5" fillId="0" borderId="26" xfId="0" applyNumberFormat="1" applyFont="1" applyBorder="1" applyAlignment="1"/>
    <xf numFmtId="40" fontId="3" fillId="3" borderId="82" xfId="0" applyNumberFormat="1" applyFont="1" applyFill="1" applyBorder="1" applyAlignment="1"/>
    <xf numFmtId="40" fontId="3" fillId="0" borderId="87" xfId="0" applyNumberFormat="1" applyFont="1" applyFill="1" applyBorder="1" applyAlignment="1"/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left"/>
    </xf>
    <xf numFmtId="40" fontId="3" fillId="2" borderId="88" xfId="0" applyNumberFormat="1" applyFont="1" applyFill="1" applyBorder="1">
      <alignment vertical="top"/>
    </xf>
    <xf numFmtId="0" fontId="3" fillId="0" borderId="20" xfId="0" applyFont="1" applyBorder="1" applyAlignment="1">
      <alignment horizontal="center" vertical="top" wrapText="1"/>
    </xf>
    <xf numFmtId="0" fontId="21" fillId="0" borderId="21" xfId="0" applyFont="1" applyFill="1" applyBorder="1">
      <alignment vertical="top"/>
    </xf>
    <xf numFmtId="0" fontId="3" fillId="0" borderId="89" xfId="0" applyFont="1" applyBorder="1">
      <alignment vertical="top"/>
    </xf>
    <xf numFmtId="0" fontId="3" fillId="0" borderId="90" xfId="0" applyFont="1" applyBorder="1">
      <alignment vertical="top"/>
    </xf>
    <xf numFmtId="0" fontId="3" fillId="0" borderId="91" xfId="0" applyFont="1" applyBorder="1">
      <alignment vertical="top"/>
    </xf>
    <xf numFmtId="9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Border="1">
      <alignment vertical="top"/>
    </xf>
    <xf numFmtId="9" fontId="13" fillId="0" borderId="0" xfId="0" applyNumberFormat="1" applyFont="1" applyBorder="1" applyAlignment="1"/>
    <xf numFmtId="0" fontId="11" fillId="2" borderId="69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right" vertical="center"/>
    </xf>
    <xf numFmtId="9" fontId="8" fillId="2" borderId="97" xfId="0" applyNumberFormat="1" applyFont="1" applyFill="1" applyBorder="1" applyAlignment="1">
      <alignment vertical="center"/>
    </xf>
    <xf numFmtId="9" fontId="8" fillId="2" borderId="102" xfId="0" applyNumberFormat="1" applyFont="1" applyFill="1" applyBorder="1">
      <alignment vertical="top"/>
    </xf>
    <xf numFmtId="40" fontId="9" fillId="2" borderId="103" xfId="0" applyNumberFormat="1" applyFont="1" applyFill="1" applyBorder="1" applyAlignment="1">
      <alignment horizontal="center" vertical="top"/>
    </xf>
    <xf numFmtId="0" fontId="11" fillId="2" borderId="102" xfId="0" applyFont="1" applyFill="1" applyBorder="1">
      <alignment vertical="top"/>
    </xf>
    <xf numFmtId="0" fontId="1" fillId="2" borderId="100" xfId="0" applyFont="1" applyFill="1" applyBorder="1">
      <alignment vertical="top"/>
    </xf>
    <xf numFmtId="0" fontId="1" fillId="2" borderId="101" xfId="0" applyFont="1" applyFill="1" applyBorder="1">
      <alignment vertical="top"/>
    </xf>
    <xf numFmtId="9" fontId="2" fillId="0" borderId="0" xfId="0" applyNumberFormat="1" applyFont="1" applyFill="1" applyBorder="1" applyAlignment="1"/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16" fontId="3" fillId="0" borderId="26" xfId="0" applyNumberFormat="1" applyFont="1" applyFill="1" applyBorder="1" applyAlignment="1"/>
    <xf numFmtId="40" fontId="49" fillId="0" borderId="0" xfId="0" applyNumberFormat="1" applyFont="1" applyFill="1" applyAlignment="1"/>
    <xf numFmtId="40" fontId="12" fillId="0" borderId="0" xfId="0" applyNumberFormat="1" applyFont="1" applyAlignment="1"/>
    <xf numFmtId="0" fontId="12" fillId="0" borderId="0" xfId="0" applyFont="1" applyAlignment="1">
      <alignment vertical="top" wrapText="1"/>
    </xf>
    <xf numFmtId="40" fontId="4" fillId="0" borderId="0" xfId="0" applyNumberFormat="1" applyFont="1" applyFill="1" applyBorder="1" applyAlignment="1"/>
    <xf numFmtId="40" fontId="47" fillId="7" borderId="12" xfId="0" applyNumberFormat="1" applyFont="1" applyFill="1" applyBorder="1">
      <alignment vertical="top"/>
    </xf>
    <xf numFmtId="40" fontId="52" fillId="8" borderId="25" xfId="0" applyNumberFormat="1" applyFont="1" applyFill="1" applyBorder="1">
      <alignment vertical="top"/>
    </xf>
    <xf numFmtId="40" fontId="24" fillId="7" borderId="22" xfId="0" applyNumberFormat="1" applyFont="1" applyFill="1" applyBorder="1">
      <alignment vertical="top"/>
    </xf>
    <xf numFmtId="40" fontId="3" fillId="7" borderId="51" xfId="0" applyNumberFormat="1" applyFont="1" applyFill="1" applyBorder="1">
      <alignment vertical="top"/>
    </xf>
    <xf numFmtId="40" fontId="52" fillId="8" borderId="25" xfId="0" applyNumberFormat="1" applyFont="1" applyFill="1" applyBorder="1" applyAlignment="1"/>
    <xf numFmtId="40" fontId="16" fillId="8" borderId="25" xfId="0" applyNumberFormat="1" applyFont="1" applyFill="1" applyBorder="1">
      <alignment vertical="top"/>
    </xf>
    <xf numFmtId="40" fontId="9" fillId="0" borderId="12" xfId="0" applyNumberFormat="1" applyFont="1" applyBorder="1" applyAlignment="1"/>
    <xf numFmtId="9" fontId="9" fillId="0" borderId="12" xfId="0" applyNumberFormat="1" applyFont="1" applyBorder="1" applyAlignment="1"/>
    <xf numFmtId="9" fontId="9" fillId="0" borderId="3" xfId="0" applyNumberFormat="1" applyFont="1" applyBorder="1">
      <alignment vertical="top"/>
    </xf>
    <xf numFmtId="9" fontId="9" fillId="0" borderId="27" xfId="0" applyNumberFormat="1" applyFont="1" applyBorder="1">
      <alignment vertical="top"/>
    </xf>
    <xf numFmtId="9" fontId="9" fillId="0" borderId="32" xfId="0" applyNumberFormat="1" applyFont="1" applyBorder="1">
      <alignment vertical="top"/>
    </xf>
    <xf numFmtId="164" fontId="32" fillId="8" borderId="0" xfId="0" applyNumberFormat="1" applyFont="1" applyFill="1" applyBorder="1" applyAlignment="1"/>
    <xf numFmtId="164" fontId="32" fillId="8" borderId="42" xfId="0" applyNumberFormat="1" applyFont="1" applyFill="1" applyBorder="1" applyAlignment="1"/>
    <xf numFmtId="40" fontId="16" fillId="8" borderId="25" xfId="0" applyNumberFormat="1" applyFont="1" applyFill="1" applyBorder="1" applyAlignment="1"/>
    <xf numFmtId="164" fontId="53" fillId="8" borderId="42" xfId="0" applyNumberFormat="1" applyFont="1" applyFill="1" applyBorder="1" applyAlignment="1"/>
    <xf numFmtId="164" fontId="54" fillId="8" borderId="42" xfId="0" applyNumberFormat="1" applyFont="1" applyFill="1" applyBorder="1" applyAlignment="1"/>
    <xf numFmtId="40" fontId="36" fillId="2" borderId="42" xfId="0" applyNumberFormat="1" applyFont="1" applyFill="1" applyBorder="1" applyAlignment="1"/>
    <xf numFmtId="40" fontId="36" fillId="7" borderId="42" xfId="0" applyNumberFormat="1" applyFont="1" applyFill="1" applyBorder="1" applyAlignment="1"/>
    <xf numFmtId="40" fontId="55" fillId="2" borderId="42" xfId="0" applyNumberFormat="1" applyFont="1" applyFill="1" applyBorder="1" applyAlignment="1"/>
    <xf numFmtId="40" fontId="32" fillId="9" borderId="42" xfId="0" applyNumberFormat="1" applyFont="1" applyFill="1" applyBorder="1" applyAlignment="1"/>
    <xf numFmtId="164" fontId="32" fillId="9" borderId="0" xfId="0" applyNumberFormat="1" applyFont="1" applyFill="1" applyBorder="1" applyAlignment="1"/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40" fontId="10" fillId="2" borderId="18" xfId="0" applyNumberFormat="1" applyFont="1" applyFill="1" applyBorder="1" applyAlignment="1">
      <alignment horizontal="center" vertical="top"/>
    </xf>
    <xf numFmtId="40" fontId="56" fillId="9" borderId="13" xfId="0" applyNumberFormat="1" applyFont="1" applyFill="1" applyBorder="1" applyAlignment="1">
      <alignment horizontal="center" vertical="top"/>
    </xf>
    <xf numFmtId="40" fontId="56" fillId="9" borderId="12" xfId="0" applyNumberFormat="1" applyFont="1" applyFill="1" applyBorder="1" applyAlignment="1">
      <alignment horizontal="center" vertical="top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40" fontId="2" fillId="10" borderId="72" xfId="0" applyNumberFormat="1" applyFont="1" applyFill="1" applyBorder="1">
      <alignment vertical="top"/>
    </xf>
    <xf numFmtId="40" fontId="3" fillId="10" borderId="73" xfId="0" applyNumberFormat="1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40" fontId="40" fillId="10" borderId="76" xfId="0" applyNumberFormat="1" applyFont="1" applyFill="1" applyBorder="1">
      <alignment vertical="top"/>
    </xf>
    <xf numFmtId="40" fontId="40" fillId="10" borderId="73" xfId="0" applyNumberFormat="1" applyFont="1" applyFill="1" applyBorder="1">
      <alignment vertical="top"/>
    </xf>
    <xf numFmtId="40" fontId="21" fillId="10" borderId="77" xfId="0" applyNumberFormat="1" applyFont="1" applyFill="1" applyBorder="1">
      <alignment vertical="top"/>
    </xf>
    <xf numFmtId="0" fontId="13" fillId="10" borderId="70" xfId="0" applyFont="1" applyFill="1" applyBorder="1">
      <alignment vertical="top"/>
    </xf>
    <xf numFmtId="0" fontId="2" fillId="10" borderId="105" xfId="0" applyNumberFormat="1" applyFont="1" applyFill="1" applyBorder="1" applyAlignment="1">
      <alignment horizontal="center"/>
    </xf>
    <xf numFmtId="0" fontId="20" fillId="10" borderId="106" xfId="0" applyFont="1" applyFill="1" applyBorder="1" applyAlignment="1">
      <alignment horizontal="center" vertical="center"/>
    </xf>
    <xf numFmtId="40" fontId="2" fillId="10" borderId="93" xfId="0" applyNumberFormat="1" applyFont="1" applyFill="1" applyBorder="1">
      <alignment vertical="top"/>
    </xf>
    <xf numFmtId="40" fontId="3" fillId="10" borderId="15" xfId="0" applyNumberFormat="1" applyFont="1" applyFill="1" applyBorder="1">
      <alignment vertical="top"/>
    </xf>
    <xf numFmtId="40" fontId="2" fillId="10" borderId="95" xfId="0" applyNumberFormat="1" applyFont="1" applyFill="1" applyBorder="1" applyAlignment="1">
      <alignment vertical="center"/>
    </xf>
    <xf numFmtId="40" fontId="56" fillId="8" borderId="13" xfId="0" applyNumberFormat="1" applyFont="1" applyFill="1" applyBorder="1" applyAlignment="1">
      <alignment horizontal="center" vertical="top"/>
    </xf>
    <xf numFmtId="40" fontId="56" fillId="8" borderId="12" xfId="0" applyNumberFormat="1" applyFont="1" applyFill="1" applyBorder="1" applyAlignment="1">
      <alignment horizontal="center" vertical="top"/>
    </xf>
    <xf numFmtId="40" fontId="23" fillId="0" borderId="81" xfId="0" applyNumberFormat="1" applyFont="1" applyFill="1" applyBorder="1" applyAlignment="1"/>
    <xf numFmtId="40" fontId="25" fillId="2" borderId="44" xfId="0" applyNumberFormat="1" applyFont="1" applyFill="1" applyBorder="1">
      <alignment vertical="top"/>
    </xf>
    <xf numFmtId="0" fontId="48" fillId="0" borderId="41" xfId="0" applyFont="1" applyBorder="1" applyAlignment="1"/>
    <xf numFmtId="0" fontId="48" fillId="0" borderId="0" xfId="0" applyFont="1" applyBorder="1" applyAlignment="1"/>
    <xf numFmtId="9" fontId="20" fillId="0" borderId="0" xfId="0" applyNumberFormat="1" applyFont="1" applyBorder="1" applyAlignment="1"/>
    <xf numFmtId="164" fontId="31" fillId="0" borderId="0" xfId="0" applyNumberFormat="1" applyFont="1" applyFill="1" applyBorder="1" applyAlignment="1"/>
    <xf numFmtId="0" fontId="15" fillId="0" borderId="0" xfId="0" applyFont="1" applyBorder="1" applyAlignment="1"/>
    <xf numFmtId="0" fontId="12" fillId="2" borderId="98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2" xfId="0" applyFont="1" applyFill="1" applyBorder="1" applyAlignment="1">
      <alignment horizontal="center" vertical="top"/>
    </xf>
    <xf numFmtId="0" fontId="1" fillId="2" borderId="104" xfId="0" applyFont="1" applyFill="1" applyBorder="1">
      <alignment vertical="top"/>
    </xf>
    <xf numFmtId="40" fontId="2" fillId="10" borderId="107" xfId="0" applyNumberFormat="1" applyFont="1" applyFill="1" applyBorder="1">
      <alignment vertical="top"/>
    </xf>
    <xf numFmtId="40" fontId="3" fillId="10" borderId="108" xfId="0" applyNumberFormat="1" applyFont="1" applyFill="1" applyBorder="1">
      <alignment vertical="top"/>
    </xf>
    <xf numFmtId="40" fontId="2" fillId="10" borderId="109" xfId="0" applyNumberFormat="1" applyFont="1" applyFill="1" applyBorder="1" applyAlignment="1">
      <alignment vertical="center"/>
    </xf>
    <xf numFmtId="11" fontId="10" fillId="10" borderId="98" xfId="0" applyNumberFormat="1" applyFont="1" applyFill="1" applyBorder="1" applyAlignment="1">
      <alignment horizontal="center" vertical="center"/>
    </xf>
    <xf numFmtId="11" fontId="10" fillId="10" borderId="99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20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3" fillId="2" borderId="0" xfId="0" applyFont="1" applyFill="1" applyBorder="1">
      <alignment vertical="top"/>
    </xf>
    <xf numFmtId="0" fontId="13" fillId="2" borderId="8" xfId="0" applyFont="1" applyFill="1" applyBorder="1">
      <alignment vertical="top"/>
    </xf>
    <xf numFmtId="0" fontId="13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9" fontId="20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2" borderId="75" xfId="0" applyFont="1" applyFill="1" applyBorder="1">
      <alignment vertical="top"/>
    </xf>
    <xf numFmtId="0" fontId="33" fillId="2" borderId="41" xfId="0" applyFont="1" applyFill="1" applyBorder="1">
      <alignment vertical="top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39" fillId="2" borderId="71" xfId="0" applyFont="1" applyFill="1" applyBorder="1">
      <alignment vertical="top"/>
    </xf>
    <xf numFmtId="9" fontId="39" fillId="2" borderId="71" xfId="0" applyNumberFormat="1" applyFont="1" applyFill="1" applyBorder="1">
      <alignment vertical="top"/>
    </xf>
    <xf numFmtId="40" fontId="3" fillId="2" borderId="78" xfId="0" applyNumberFormat="1" applyFont="1" applyFill="1" applyBorder="1" applyAlignment="1">
      <alignment horizontal="center" vertical="top"/>
    </xf>
    <xf numFmtId="9" fontId="0" fillId="2" borderId="69" xfId="0" applyNumberFormat="1" applyFill="1" applyBorder="1">
      <alignment vertical="top"/>
    </xf>
    <xf numFmtId="0" fontId="0" fillId="2" borderId="69" xfId="0" applyFill="1" applyBorder="1">
      <alignment vertical="top"/>
    </xf>
    <xf numFmtId="40" fontId="4" fillId="0" borderId="0" xfId="0" applyNumberFormat="1" applyFont="1" applyFill="1" applyBorder="1">
      <alignment vertical="top"/>
    </xf>
    <xf numFmtId="0" fontId="8" fillId="2" borderId="92" xfId="0" applyFont="1" applyFill="1" applyBorder="1">
      <alignment vertical="top"/>
    </xf>
    <xf numFmtId="0" fontId="13" fillId="2" borderId="94" xfId="0" applyFont="1" applyFill="1" applyBorder="1">
      <alignment vertical="top"/>
    </xf>
    <xf numFmtId="0" fontId="12" fillId="2" borderId="94" xfId="0" applyFont="1" applyFill="1" applyBorder="1">
      <alignment vertical="top"/>
    </xf>
    <xf numFmtId="0" fontId="12" fillId="2" borderId="96" xfId="0" applyFont="1" applyFill="1" applyBorder="1">
      <alignment vertical="top"/>
    </xf>
    <xf numFmtId="0" fontId="39" fillId="0" borderId="0" xfId="0" applyFont="1" applyFill="1" applyBorder="1">
      <alignment vertical="top"/>
    </xf>
    <xf numFmtId="9" fontId="3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>
      <alignment vertical="top"/>
    </xf>
    <xf numFmtId="0" fontId="11" fillId="0" borderId="0" xfId="0" applyNumberFormat="1" applyFont="1" applyFill="1" applyBorder="1">
      <alignment vertical="top"/>
    </xf>
    <xf numFmtId="9" fontId="8" fillId="0" borderId="0" xfId="0" applyNumberFormat="1" applyFont="1" applyFill="1">
      <alignment vertical="top"/>
    </xf>
    <xf numFmtId="0" fontId="9" fillId="0" borderId="0" xfId="0" applyNumberFormat="1" applyFont="1" applyFill="1">
      <alignment vertical="top"/>
    </xf>
    <xf numFmtId="0" fontId="11" fillId="0" borderId="0" xfId="0" applyNumberFormat="1" applyFont="1" applyFill="1">
      <alignment vertical="top"/>
    </xf>
    <xf numFmtId="0" fontId="2" fillId="4" borderId="18" xfId="0" applyFont="1" applyFill="1" applyBorder="1" applyAlignment="1">
      <alignment horizontal="center" vertical="top"/>
    </xf>
    <xf numFmtId="0" fontId="16" fillId="8" borderId="18" xfId="0" applyFont="1" applyFill="1" applyBorder="1" applyAlignment="1">
      <alignment horizontal="center" vertical="top"/>
    </xf>
    <xf numFmtId="40" fontId="16" fillId="9" borderId="18" xfId="0" applyNumberFormat="1" applyFont="1" applyFill="1" applyBorder="1" applyAlignment="1">
      <alignment horizontal="center" vertical="top"/>
    </xf>
    <xf numFmtId="40" fontId="16" fillId="8" borderId="18" xfId="0" applyNumberFormat="1" applyFont="1" applyFill="1" applyBorder="1" applyAlignment="1">
      <alignment horizontal="center" vertical="top"/>
    </xf>
    <xf numFmtId="164" fontId="53" fillId="8" borderId="0" xfId="0" applyNumberFormat="1" applyFont="1" applyFill="1" applyBorder="1" applyAlignment="1"/>
    <xf numFmtId="40" fontId="3" fillId="0" borderId="63" xfId="0" applyNumberFormat="1" applyFont="1" applyFill="1" applyBorder="1" applyAlignment="1"/>
    <xf numFmtId="40" fontId="3" fillId="11" borderId="24" xfId="0" applyNumberFormat="1" applyFont="1" applyFill="1" applyBorder="1" applyAlignment="1"/>
    <xf numFmtId="40" fontId="3" fillId="11" borderId="0" xfId="0" applyNumberFormat="1" applyFont="1" applyFill="1" applyAlignment="1"/>
    <xf numFmtId="40" fontId="3" fillId="11" borderId="26" xfId="0" applyNumberFormat="1" applyFont="1" applyFill="1" applyBorder="1" applyAlignment="1"/>
    <xf numFmtId="40" fontId="47" fillId="7" borderId="22" xfId="0" applyNumberFormat="1" applyFont="1" applyFill="1" applyBorder="1">
      <alignment vertical="top"/>
    </xf>
    <xf numFmtId="40" fontId="3" fillId="0" borderId="40" xfId="0" applyNumberFormat="1" applyFont="1" applyFill="1" applyBorder="1">
      <alignment vertical="top"/>
    </xf>
    <xf numFmtId="40" fontId="24" fillId="0" borderId="12" xfId="0" applyNumberFormat="1" applyFont="1" applyFill="1" applyBorder="1">
      <alignment vertical="top"/>
    </xf>
    <xf numFmtId="40" fontId="3" fillId="0" borderId="0" xfId="0" applyNumberFormat="1" applyFont="1" applyFill="1" applyAlignment="1"/>
    <xf numFmtId="40" fontId="42" fillId="12" borderId="26" xfId="0" applyNumberFormat="1" applyFont="1" applyFill="1" applyBorder="1" applyAlignment="1"/>
    <xf numFmtId="40" fontId="3" fillId="12" borderId="0" xfId="0" applyNumberFormat="1" applyFont="1" applyFill="1" applyAlignment="1"/>
    <xf numFmtId="40" fontId="3" fillId="12" borderId="26" xfId="0" applyNumberFormat="1" applyFont="1" applyFill="1" applyBorder="1" applyAlignment="1"/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8F8B9"/>
      <color rgb="FFF1F2B5"/>
      <color rgb="FF00C99F"/>
      <color rgb="FF00FFD5"/>
      <color rgb="FFFFDFA8"/>
      <color rgb="FFFFD6A0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75"/>
  <sheetViews>
    <sheetView topLeftCell="B55" zoomScale="90" zoomScaleNormal="90" zoomScaleSheetLayoutView="90" workbookViewId="0">
      <selection activeCell="J22" sqref="J22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122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160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121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9282</v>
      </c>
      <c r="K9" s="292"/>
      <c r="L9" s="532">
        <v>44000</v>
      </c>
      <c r="M9" s="38"/>
      <c r="N9" s="529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285</v>
      </c>
      <c r="K10" s="292"/>
      <c r="L10" s="428">
        <v>500</v>
      </c>
      <c r="M10" s="10"/>
      <c r="N10" s="124"/>
      <c r="O10" s="127">
        <f>L10-H10</f>
        <v>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317</v>
      </c>
      <c r="K11" s="292"/>
      <c r="L11" s="428">
        <v>750</v>
      </c>
      <c r="M11" s="10"/>
      <c r="N11" s="124"/>
      <c r="O11" s="127">
        <f>L11-H11</f>
        <v>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9884</v>
      </c>
      <c r="K12" s="291">
        <f>L12/L90</f>
        <v>0.40651582429101396</v>
      </c>
      <c r="L12" s="433">
        <f>SUM(L9:L11)</f>
        <v>45250</v>
      </c>
      <c r="M12" s="46"/>
      <c r="N12" s="47"/>
      <c r="O12" s="43">
        <f>SUM(O9:O10)</f>
        <v>5000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89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37">
        <v>1103</v>
      </c>
      <c r="K18" s="291"/>
      <c r="L18" s="421">
        <v>1103</v>
      </c>
      <c r="M18" s="10"/>
      <c r="N18" s="384"/>
      <c r="O18" s="126">
        <f t="shared" si="0"/>
        <v>103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37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37"/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37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37">
        <v>213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117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117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117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37">
        <v>24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37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37">
        <v>440</v>
      </c>
      <c r="K29" s="291"/>
      <c r="L29" s="421">
        <v>552</v>
      </c>
      <c r="M29" s="10"/>
      <c r="N29" s="383" t="s">
        <v>165</v>
      </c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37">
        <v>5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4594</v>
      </c>
      <c r="K32" s="291">
        <f>L32/L90</f>
        <v>7.4026307009015579E-2</v>
      </c>
      <c r="L32" s="433">
        <f>SUM(L14:L31)</f>
        <v>8240</v>
      </c>
      <c r="M32" s="46"/>
      <c r="N32" s="346"/>
      <c r="O32" s="43">
        <f>SUM(O14:O31)</f>
        <v>840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37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37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2.695132536736004E-2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37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37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37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37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37"/>
      <c r="K43" s="291"/>
      <c r="L43" s="421">
        <v>0</v>
      </c>
      <c r="M43" s="38"/>
      <c r="N43" s="531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37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37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37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37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8.1464872810406944E-2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36">
        <v>800</v>
      </c>
      <c r="K52" s="291"/>
      <c r="L52" s="422">
        <v>3500</v>
      </c>
      <c r="M52" s="22"/>
      <c r="N52" s="530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3.4138345465322718E-2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27094</v>
      </c>
      <c r="K55" s="435"/>
      <c r="L55" s="118">
        <f>L12+L32+L37+L50+L54</f>
        <v>69358</v>
      </c>
      <c r="M55" s="177"/>
      <c r="N55" s="53" t="s">
        <v>41</v>
      </c>
      <c r="O55" s="188">
        <f>O12+O32+O37+O50+O54</f>
        <v>5248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27094</v>
      </c>
      <c r="K60" s="293"/>
      <c r="L60" s="118">
        <f>L55</f>
        <v>69358</v>
      </c>
      <c r="M60" s="52"/>
      <c r="N60" s="28" t="s">
        <v>7</v>
      </c>
      <c r="O60" s="189">
        <f>O55</f>
        <v>5248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1023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37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37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37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36"/>
      <c r="K66" s="291"/>
      <c r="L66" s="422">
        <v>600</v>
      </c>
      <c r="M66" s="10"/>
      <c r="N66" s="384"/>
      <c r="O66" s="127">
        <f t="shared" si="3"/>
        <v>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172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37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37">
        <v>88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37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37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627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37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120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3108</v>
      </c>
      <c r="K75" s="291">
        <f>L75/L90</f>
        <v>0.10969189424515537</v>
      </c>
      <c r="L75" s="433">
        <f>SUM(L62:L74)</f>
        <v>12210</v>
      </c>
      <c r="M75" s="10"/>
      <c r="N75" s="47"/>
      <c r="O75" s="45">
        <f>SUM(O62:O73)</f>
        <v>-260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4000</v>
      </c>
      <c r="M77" s="10"/>
      <c r="N77" s="531" t="s">
        <v>170</v>
      </c>
      <c r="O77" s="126">
        <f t="shared" ref="O77:O83" si="4">L77-H77</f>
        <v>-16000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227">
        <v>600</v>
      </c>
      <c r="K78" s="291"/>
      <c r="L78" s="430">
        <v>1800</v>
      </c>
      <c r="M78" s="10"/>
      <c r="N78" s="531" t="s">
        <v>169</v>
      </c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227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227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227">
        <v>193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/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v>2853</v>
      </c>
      <c r="K83" s="291"/>
      <c r="L83" s="430">
        <v>3300</v>
      </c>
      <c r="M83" s="10"/>
      <c r="N83" s="49" t="s">
        <v>164</v>
      </c>
      <c r="O83" s="126">
        <f t="shared" si="4"/>
        <v>100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3646</v>
      </c>
      <c r="K84" s="291">
        <f>L84/L90</f>
        <v>0.14934430120513748</v>
      </c>
      <c r="L84" s="433">
        <f>SUM(L77:L83)</f>
        <v>16623.78</v>
      </c>
      <c r="M84" s="10"/>
      <c r="N84" s="47"/>
      <c r="O84" s="45">
        <f>SUM(O77:O83)</f>
        <v>-16900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 t="s">
        <v>79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44"/>
      <c r="K86" s="291">
        <f>L86/L90</f>
        <v>9.2982072517392142E-2</v>
      </c>
      <c r="L86" s="422">
        <v>10350</v>
      </c>
      <c r="M86" s="46"/>
      <c r="N86" s="47" t="s">
        <v>166</v>
      </c>
      <c r="O86" s="126">
        <f t="shared" ref="O86:O87" si="5">L86-H86</f>
        <v>10350</v>
      </c>
      <c r="P86" s="136"/>
    </row>
    <row r="87" spans="1:18" s="40" customFormat="1" ht="16.95" customHeight="1">
      <c r="A87" s="33"/>
      <c r="B87" s="33"/>
      <c r="C87" s="33"/>
      <c r="D87" s="41" t="s">
        <v>79</v>
      </c>
      <c r="E87" s="173"/>
      <c r="F87" s="248" t="s">
        <v>138</v>
      </c>
      <c r="G87" s="291"/>
      <c r="H87" s="355">
        <v>0</v>
      </c>
      <c r="I87" s="44"/>
      <c r="J87" s="44"/>
      <c r="K87" s="291"/>
      <c r="L87" s="422">
        <v>2500</v>
      </c>
      <c r="M87" s="46"/>
      <c r="N87" s="47" t="s">
        <v>167</v>
      </c>
      <c r="O87" s="126">
        <f t="shared" si="5"/>
        <v>2500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2.4256192830624038E-3</v>
      </c>
      <c r="L88" s="422">
        <v>270</v>
      </c>
      <c r="M88" s="10"/>
      <c r="N88" s="393"/>
      <c r="O88" s="126">
        <f t="shared" ref="O88" si="6">L88-H88</f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34118</v>
      </c>
      <c r="K90" s="308">
        <f>SUM(K12:K89)</f>
        <v>0.97754056219386642</v>
      </c>
      <c r="L90" s="441">
        <f>L12+L32+L37+L50+L54+L75+L84+L86+L87+L88</f>
        <v>111311.78</v>
      </c>
      <c r="M90" s="253"/>
      <c r="N90" s="48"/>
      <c r="O90" s="432">
        <f>O12+O32+O37+O50+O54+O75+O84+O86+O87+O88</f>
        <v>908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121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48000</v>
      </c>
      <c r="K98" s="297"/>
      <c r="L98" s="421">
        <v>96000</v>
      </c>
      <c r="M98" s="10"/>
      <c r="N98" s="39" t="s">
        <v>105</v>
      </c>
      <c r="O98" s="126">
        <f t="shared" ref="O98:O105" si="7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7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7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7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7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7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2</v>
      </c>
      <c r="K105" s="297"/>
      <c r="L105" s="431">
        <v>2</v>
      </c>
      <c r="M105" s="10"/>
      <c r="N105" s="49"/>
      <c r="O105" s="126">
        <f t="shared" si="7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48252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14134</v>
      </c>
      <c r="K109" s="299"/>
      <c r="L109" s="440">
        <f>L107-L90</f>
        <v>-15059.779999999999</v>
      </c>
      <c r="M109" s="47"/>
      <c r="N109" s="251" t="s">
        <v>73</v>
      </c>
      <c r="O109" s="432">
        <f>O107-O90</f>
        <v>-656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-0.15646199559489671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122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123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-10185.779999999999</v>
      </c>
      <c r="M120" s="161"/>
      <c r="N120" s="102"/>
      <c r="O120" s="129">
        <f>L120-J120</f>
        <v>-14456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-31582.039999999997</v>
      </c>
      <c r="M121" s="160"/>
      <c r="N121" s="217"/>
      <c r="O121" s="192">
        <f>SUM(O119:O120)</f>
        <v>-14456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8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8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8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8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8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345" t="s">
        <v>163</v>
      </c>
      <c r="O129" s="126">
        <f t="shared" si="8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8000</v>
      </c>
      <c r="M130" s="161"/>
      <c r="N130" s="345" t="s">
        <v>168</v>
      </c>
      <c r="O130" s="126">
        <f t="shared" si="8"/>
        <v>8000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16000</v>
      </c>
      <c r="M131" s="161"/>
      <c r="N131" s="531" t="s">
        <v>173</v>
      </c>
      <c r="O131" s="126">
        <f t="shared" si="8"/>
        <v>16000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8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8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8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0.17935375000000003</v>
      </c>
      <c r="L145" s="440">
        <f>H145+L109</f>
        <v>17217.960000000003</v>
      </c>
      <c r="M145" s="164"/>
      <c r="N145" s="373" t="s">
        <v>156</v>
      </c>
      <c r="O145" s="347">
        <f>O121+O136+O143</f>
        <v>-656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0.54122593750000003</v>
      </c>
      <c r="L150" s="439">
        <f>L145+L147</f>
        <v>51957.69</v>
      </c>
      <c r="M150" s="274"/>
      <c r="N150" s="276"/>
      <c r="O150" s="394">
        <f>L150-J150</f>
        <v>-656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176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9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C5E4-C4F3-1D4E-990D-89348E95011D}">
  <dimension ref="A1:HX175"/>
  <sheetViews>
    <sheetView tabSelected="1" topLeftCell="B101" zoomScale="90" zoomScaleNormal="90" zoomScaleSheetLayoutView="90" workbookViewId="0">
      <selection activeCell="N139" sqref="N139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5.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177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178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68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69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3" t="s">
        <v>120</v>
      </c>
      <c r="I7" s="18"/>
      <c r="J7" s="369" t="s">
        <v>179</v>
      </c>
      <c r="K7" s="289"/>
      <c r="L7" s="524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f>18627+540</f>
        <v>19167</v>
      </c>
      <c r="K9" s="292"/>
      <c r="L9" s="532">
        <v>44000</v>
      </c>
      <c r="M9" s="38"/>
      <c r="N9" s="124" t="s">
        <v>174</v>
      </c>
      <c r="O9" s="126">
        <f>L9-H9</f>
        <v>5000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420</v>
      </c>
      <c r="K10" s="292"/>
      <c r="L10" s="428">
        <v>600</v>
      </c>
      <c r="M10" s="10"/>
      <c r="N10" s="124"/>
      <c r="O10" s="127">
        <f>L10-H10</f>
        <v>100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332</v>
      </c>
      <c r="K11" s="292"/>
      <c r="L11" s="428">
        <v>650</v>
      </c>
      <c r="M11" s="10"/>
      <c r="N11" s="124"/>
      <c r="O11" s="127">
        <f>L11-H11</f>
        <v>-100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29">
        <f>SUM(H9:H11)</f>
        <v>40250</v>
      </c>
      <c r="I12" s="44"/>
      <c r="J12" s="45">
        <f>SUM(J9:J11)</f>
        <v>19919</v>
      </c>
      <c r="K12" s="291">
        <f>L12/L90</f>
        <v>0.39166712397229575</v>
      </c>
      <c r="L12" s="433">
        <f>SUM(L9:L11)</f>
        <v>45250</v>
      </c>
      <c r="M12" s="46"/>
      <c r="N12" s="47"/>
      <c r="O12" s="43">
        <f>SUM(O9:O10)</f>
        <v>5100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-20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152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115">
        <f>1293-70</f>
        <v>1223</v>
      </c>
      <c r="K18" s="291"/>
      <c r="L18" s="421">
        <v>1223</v>
      </c>
      <c r="M18" s="10"/>
      <c r="N18" s="536" t="s">
        <v>180</v>
      </c>
      <c r="O18" s="126">
        <f t="shared" si="0"/>
        <v>223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115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115">
        <v>10</v>
      </c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115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115">
        <v>273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533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533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533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115">
        <v>35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115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115">
        <v>464</v>
      </c>
      <c r="K29" s="291"/>
      <c r="L29" s="421">
        <v>552</v>
      </c>
      <c r="M29" s="10"/>
      <c r="N29" s="383"/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115">
        <v>6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29">
        <f>SUM(H14:H31)</f>
        <v>7400</v>
      </c>
      <c r="I32" s="44"/>
      <c r="J32" s="45">
        <f>SUM(J14:J31)</f>
        <v>4863</v>
      </c>
      <c r="K32" s="291">
        <f>L32/L90</f>
        <v>7.2361042130572206E-2</v>
      </c>
      <c r="L32" s="433">
        <f>SUM(L14:L31)</f>
        <v>8360</v>
      </c>
      <c r="M32" s="46"/>
      <c r="N32" s="346"/>
      <c r="O32" s="43">
        <f>SUM(O14:O31)</f>
        <v>960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115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115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29">
        <f>SUM(H34:H36)</f>
        <v>3000</v>
      </c>
      <c r="I37" s="36"/>
      <c r="J37" s="204">
        <f>SUM(J34:J36)</f>
        <v>3000</v>
      </c>
      <c r="K37" s="291">
        <f>L37/L90</f>
        <v>2.5966881147334527E-2</v>
      </c>
      <c r="L37" s="433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115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115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115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115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115"/>
      <c r="K43" s="291"/>
      <c r="L43" s="421">
        <v>0</v>
      </c>
      <c r="M43" s="38"/>
      <c r="N43" s="345" t="s">
        <v>175</v>
      </c>
      <c r="O43" s="126">
        <f t="shared" si="1"/>
        <v>-2000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115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115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115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115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29">
        <f>SUM(H39:H49)</f>
        <v>11160</v>
      </c>
      <c r="I50" s="44"/>
      <c r="J50" s="45">
        <f>SUM(J39:J49)</f>
        <v>8816</v>
      </c>
      <c r="K50" s="291">
        <f>L50/L90</f>
        <v>7.8489226081343164E-2</v>
      </c>
      <c r="L50" s="433">
        <f>SUM(L39:L49)</f>
        <v>9068</v>
      </c>
      <c r="M50" s="38"/>
      <c r="N50" s="51"/>
      <c r="O50" s="43">
        <f>SUM(O39:O49)</f>
        <v>-2092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118">
        <v>800</v>
      </c>
      <c r="K52" s="291"/>
      <c r="L52" s="422">
        <v>3500</v>
      </c>
      <c r="M52" s="22"/>
      <c r="N52" s="535" t="s">
        <v>171</v>
      </c>
      <c r="O52" s="126">
        <f t="shared" ref="O52:O53" si="2">L52-H52</f>
        <v>1500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29">
        <f>SUM(H52:H53)</f>
        <v>2300</v>
      </c>
      <c r="I54" s="44"/>
      <c r="J54" s="45">
        <f>SUM(J51:J53)</f>
        <v>800</v>
      </c>
      <c r="K54" s="291">
        <f>L54/L90</f>
        <v>3.2891382786623735E-2</v>
      </c>
      <c r="L54" s="433">
        <f>SUM(L51:L53)</f>
        <v>3800</v>
      </c>
      <c r="M54" s="10"/>
      <c r="N54" s="47"/>
      <c r="O54" s="116">
        <f>SUM(O52:O53)</f>
        <v>1500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4"/>
      <c r="J55" s="118">
        <f>J12+J32+J37+J50+J54</f>
        <v>37398</v>
      </c>
      <c r="K55" s="435"/>
      <c r="L55" s="118">
        <f>L12+L32+L37+L50+L54</f>
        <v>69478</v>
      </c>
      <c r="M55" s="177"/>
      <c r="N55" s="53" t="s">
        <v>41</v>
      </c>
      <c r="O55" s="188">
        <f>O12+O32+O37+O50+O54</f>
        <v>5468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5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6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7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38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4"/>
      <c r="J60" s="118">
        <f>J55</f>
        <v>37398</v>
      </c>
      <c r="K60" s="293"/>
      <c r="L60" s="118">
        <f>L55</f>
        <v>69478</v>
      </c>
      <c r="M60" s="52"/>
      <c r="N60" s="28" t="s">
        <v>7</v>
      </c>
      <c r="O60" s="189">
        <f>O55</f>
        <v>5468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1705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115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115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115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118">
        <v>88</v>
      </c>
      <c r="K66" s="291"/>
      <c r="L66" s="422">
        <v>100</v>
      </c>
      <c r="M66" s="10"/>
      <c r="N66" s="538" t="s">
        <v>181</v>
      </c>
      <c r="O66" s="127">
        <f t="shared" si="3"/>
        <v>-500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1000</v>
      </c>
      <c r="M67" s="10"/>
      <c r="N67" s="345" t="s">
        <v>187</v>
      </c>
      <c r="O67" s="127">
        <f t="shared" si="3"/>
        <v>0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115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115">
        <f>113-88</f>
        <v>25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115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115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643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115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210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29">
        <f>SUM(H62:H74)</f>
        <v>12470</v>
      </c>
      <c r="I75" s="44"/>
      <c r="J75" s="45">
        <f>SUM(J62:J74)</f>
        <v>3921</v>
      </c>
      <c r="K75" s="291">
        <f>L75/L90</f>
        <v>0.10135739274509577</v>
      </c>
      <c r="L75" s="433">
        <f>SUM(L62:L74)</f>
        <v>11710</v>
      </c>
      <c r="M75" s="10"/>
      <c r="N75" s="47"/>
      <c r="O75" s="45">
        <f>SUM(O62:O73)</f>
        <v>-760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0">
        <v>1000</v>
      </c>
      <c r="M77" s="10"/>
      <c r="N77" s="538" t="s">
        <v>182</v>
      </c>
      <c r="O77" s="126">
        <f t="shared" ref="O77:O83" si="4">L77-H77</f>
        <v>-19000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534">
        <v>1741</v>
      </c>
      <c r="K78" s="291"/>
      <c r="L78" s="430">
        <v>1800</v>
      </c>
      <c r="M78" s="10"/>
      <c r="N78" s="345"/>
      <c r="O78" s="126">
        <f>L78-H78</f>
        <v>-1000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534"/>
      <c r="K79" s="291"/>
      <c r="L79" s="430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534"/>
      <c r="K80" s="291"/>
      <c r="L80" s="430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534">
        <v>443</v>
      </c>
      <c r="K81" s="291"/>
      <c r="L81" s="430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>
        <v>262</v>
      </c>
      <c r="K82" s="291"/>
      <c r="L82" s="430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162</v>
      </c>
      <c r="G83" s="291"/>
      <c r="H83" s="247">
        <v>3200</v>
      </c>
      <c r="I83" s="44"/>
      <c r="J83" s="36">
        <f>2853</f>
        <v>2853</v>
      </c>
      <c r="K83" s="291"/>
      <c r="L83" s="430">
        <v>3500</v>
      </c>
      <c r="M83" s="10"/>
      <c r="N83" s="49" t="s">
        <v>164</v>
      </c>
      <c r="O83" s="126">
        <f t="shared" si="4"/>
        <v>300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29">
        <f>SUM(H77:H83)</f>
        <v>33523.78</v>
      </c>
      <c r="I84" s="44"/>
      <c r="J84" s="204">
        <f>SUM(J77:J83)</f>
        <v>5299</v>
      </c>
      <c r="K84" s="291">
        <f>L84/L90</f>
        <v>0.1196534840889667</v>
      </c>
      <c r="L84" s="433">
        <f>SUM(L77:L83)</f>
        <v>13823.78</v>
      </c>
      <c r="M84" s="10"/>
      <c r="N84" s="47"/>
      <c r="O84" s="45">
        <f>SUM(O77:O83)</f>
        <v>-19700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>
        <v>4316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36">
        <v>4200</v>
      </c>
      <c r="K86" s="291">
        <f>L86/L90</f>
        <v>0.11035924487617174</v>
      </c>
      <c r="L86" s="422">
        <v>12750</v>
      </c>
      <c r="M86" s="46"/>
      <c r="N86" s="537" t="s">
        <v>184</v>
      </c>
      <c r="O86" s="126">
        <f t="shared" ref="O86:O88" si="5">L86-H86</f>
        <v>12750</v>
      </c>
      <c r="P86" s="136"/>
    </row>
    <row r="87" spans="1:18" s="40" customFormat="1" ht="16.95" customHeight="1">
      <c r="A87" s="33"/>
      <c r="B87" s="33"/>
      <c r="C87" s="33"/>
      <c r="D87" s="41">
        <v>4317</v>
      </c>
      <c r="E87" s="173"/>
      <c r="F87" s="248" t="s">
        <v>138</v>
      </c>
      <c r="G87" s="291"/>
      <c r="H87" s="355">
        <v>0</v>
      </c>
      <c r="I87" s="44"/>
      <c r="J87" s="36"/>
      <c r="K87" s="291"/>
      <c r="L87" s="422">
        <v>7500</v>
      </c>
      <c r="M87" s="46"/>
      <c r="N87" s="537" t="s">
        <v>185</v>
      </c>
      <c r="O87" s="126">
        <f t="shared" si="5"/>
        <v>7500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161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2.3370193032601072E-3</v>
      </c>
      <c r="L88" s="422">
        <v>270</v>
      </c>
      <c r="M88" s="10"/>
      <c r="N88" s="393"/>
      <c r="O88" s="126">
        <f t="shared" si="5"/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2">
        <f>H12+H32+H37+H50+H54+H75+H84+H86+H87+H88</f>
        <v>110403.78</v>
      </c>
      <c r="I90" s="251"/>
      <c r="J90" s="252">
        <f>J12+J32+J37+J50+J54+J75+J84+J86+J87+J88</f>
        <v>51088</v>
      </c>
      <c r="K90" s="308">
        <f>SUM(K12:K89)</f>
        <v>0.93508279713166376</v>
      </c>
      <c r="L90" s="441">
        <f>L12+L32+L37+L50+L54+L75+L84+L86+L87+L88</f>
        <v>115531.78</v>
      </c>
      <c r="M90" s="253"/>
      <c r="N90" s="48"/>
      <c r="O90" s="432">
        <f>O12+O32+O37+O50+O54+O75+O84+O86+O87+O88</f>
        <v>5228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68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69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3" t="s">
        <v>120</v>
      </c>
      <c r="I96" s="18"/>
      <c r="J96" s="369" t="s">
        <v>179</v>
      </c>
      <c r="K96" s="289"/>
      <c r="L96" s="524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96000</v>
      </c>
      <c r="K98" s="297"/>
      <c r="L98" s="421">
        <v>96000</v>
      </c>
      <c r="M98" s="10"/>
      <c r="N98" s="39" t="s">
        <v>105</v>
      </c>
      <c r="O98" s="126">
        <f t="shared" ref="O98:O105" si="6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28"/>
      <c r="O99" s="126">
        <f t="shared" si="6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6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6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6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6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6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4</v>
      </c>
      <c r="K105" s="297"/>
      <c r="L105" s="431">
        <v>2</v>
      </c>
      <c r="M105" s="10"/>
      <c r="N105" s="49"/>
      <c r="O105" s="126">
        <f t="shared" si="6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2">
        <f>SUM(H98:H105)</f>
        <v>96000</v>
      </c>
      <c r="I107" s="251"/>
      <c r="J107" s="337">
        <f>SUM(J98:J105)</f>
        <v>96254</v>
      </c>
      <c r="K107" s="299"/>
      <c r="L107" s="441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3">
        <v>-14403.78</v>
      </c>
      <c r="I109" s="261"/>
      <c r="J109" s="262">
        <f>J107-J90</f>
        <v>45166</v>
      </c>
      <c r="K109" s="299"/>
      <c r="L109" s="440">
        <f>L107-L90</f>
        <v>-19279.78</v>
      </c>
      <c r="M109" s="47"/>
      <c r="N109" s="251" t="s">
        <v>156</v>
      </c>
      <c r="O109" s="432">
        <f>O107-O90</f>
        <v>-4976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-0.20030524041058886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2" t="s">
        <v>1</v>
      </c>
      <c r="I114" s="93"/>
      <c r="J114" s="449" t="s">
        <v>2</v>
      </c>
      <c r="K114" s="302"/>
      <c r="L114" s="468" t="s">
        <v>6</v>
      </c>
      <c r="M114" s="156"/>
      <c r="N114" s="12" t="s">
        <v>177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3" t="s">
        <v>60</v>
      </c>
      <c r="I115" s="18"/>
      <c r="J115" s="450" t="s">
        <v>60</v>
      </c>
      <c r="K115" s="290"/>
      <c r="L115" s="469" t="s">
        <v>60</v>
      </c>
      <c r="M115" s="157"/>
      <c r="N115" s="120" t="s">
        <v>178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5" t="s">
        <v>95</v>
      </c>
      <c r="I116" s="18"/>
      <c r="J116" s="451" t="s">
        <v>124</v>
      </c>
      <c r="K116" s="289"/>
      <c r="L116" s="526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-14405.779999999995</v>
      </c>
      <c r="M120" s="161"/>
      <c r="N120" s="102"/>
      <c r="O120" s="129">
        <f>L120-J120</f>
        <v>-18675.999999999996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1">
        <v>-21396.26</v>
      </c>
      <c r="I121" s="162"/>
      <c r="J121" s="432">
        <v>-17126.04</v>
      </c>
      <c r="K121" s="304"/>
      <c r="L121" s="432">
        <f>SUM(L119:L120)</f>
        <v>-35802.039999999994</v>
      </c>
      <c r="M121" s="160"/>
      <c r="N121" s="217"/>
      <c r="O121" s="192">
        <f>SUM(O119:O120)</f>
        <v>-18675.999999999996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0">
        <v>500</v>
      </c>
      <c r="M124" s="161"/>
      <c r="N124" s="146"/>
      <c r="O124" s="126">
        <f t="shared" ref="O124:O134" si="7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0">
        <v>5000</v>
      </c>
      <c r="M125" s="161"/>
      <c r="N125" s="49"/>
      <c r="O125" s="126">
        <f t="shared" si="7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0">
        <v>2000</v>
      </c>
      <c r="M126" s="161"/>
      <c r="N126" s="49"/>
      <c r="O126" s="126">
        <f t="shared" si="7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0">
        <v>0</v>
      </c>
      <c r="M127" s="161"/>
      <c r="N127" s="49"/>
      <c r="O127" s="126">
        <f t="shared" si="7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0">
        <v>1000</v>
      </c>
      <c r="M128" s="161"/>
      <c r="N128" s="49"/>
      <c r="O128" s="126">
        <f t="shared" si="7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0">
        <v>5000</v>
      </c>
      <c r="M129" s="161"/>
      <c r="N129" s="538" t="s">
        <v>186</v>
      </c>
      <c r="O129" s="126">
        <f t="shared" si="7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0">
        <v>5000</v>
      </c>
      <c r="M130" s="161"/>
      <c r="N130" s="538" t="s">
        <v>186</v>
      </c>
      <c r="O130" s="126">
        <f t="shared" si="7"/>
        <v>5000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0">
        <v>19000</v>
      </c>
      <c r="M131" s="161"/>
      <c r="N131" s="538" t="s">
        <v>183</v>
      </c>
      <c r="O131" s="126">
        <f t="shared" si="7"/>
        <v>19000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0">
        <v>300</v>
      </c>
      <c r="M132" s="161"/>
      <c r="N132" s="49"/>
      <c r="O132" s="126">
        <f t="shared" si="7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0">
        <v>0</v>
      </c>
      <c r="M133" s="161"/>
      <c r="N133" s="49"/>
      <c r="O133" s="126">
        <f t="shared" si="7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7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2">
        <f>SUM(J124:J135)</f>
        <v>34000</v>
      </c>
      <c r="K136" s="297"/>
      <c r="L136" s="441">
        <f>SUM(L124:L135)</f>
        <v>47800</v>
      </c>
      <c r="M136" s="161"/>
      <c r="N136" s="195"/>
      <c r="O136" s="204">
        <f>SUM(O124:O135)</f>
        <v>13800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0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0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0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0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2">
        <f>SUM(J138:J142)</f>
        <v>1000</v>
      </c>
      <c r="K143" s="292"/>
      <c r="L143" s="441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2"/>
      <c r="E145" s="472"/>
      <c r="F145" s="472" t="s">
        <v>157</v>
      </c>
      <c r="G145" s="420">
        <f>H145/H98</f>
        <v>0.33622645833333337</v>
      </c>
      <c r="H145" s="447">
        <v>32277.74</v>
      </c>
      <c r="I145" s="420"/>
      <c r="J145" s="442">
        <v>17873.96</v>
      </c>
      <c r="K145" s="420">
        <f>L145/L98</f>
        <v>0.13539541666666668</v>
      </c>
      <c r="L145" s="440">
        <f>H145+L109</f>
        <v>12997.960000000003</v>
      </c>
      <c r="M145" s="164"/>
      <c r="N145" s="373" t="s">
        <v>156</v>
      </c>
      <c r="O145" s="347">
        <f>O121+O136+O143</f>
        <v>-4875.9999999999964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4"/>
      <c r="J146" s="475"/>
      <c r="K146" s="474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6">
        <v>44739.73</v>
      </c>
      <c r="I147" s="474"/>
      <c r="J147" s="444">
        <v>34739.730000000003</v>
      </c>
      <c r="K147" s="474"/>
      <c r="L147" s="445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5"/>
      <c r="I148" s="474"/>
      <c r="J148" s="475"/>
      <c r="K148" s="474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6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3"/>
      <c r="E150" s="473"/>
      <c r="F150" s="473" t="s">
        <v>158</v>
      </c>
      <c r="G150" s="405">
        <f>H150/H98</f>
        <v>0.80226531249999999</v>
      </c>
      <c r="H150" s="448">
        <f>H145+H147</f>
        <v>77017.47</v>
      </c>
      <c r="I150" s="405"/>
      <c r="J150" s="527">
        <f>J145+J147</f>
        <v>52613.69</v>
      </c>
      <c r="K150" s="405">
        <f>L150/L98</f>
        <v>0.49726760416666671</v>
      </c>
      <c r="L150" s="439">
        <f>L145+L147</f>
        <v>47737.69</v>
      </c>
      <c r="M150" s="274"/>
      <c r="N150" s="276"/>
      <c r="O150" s="394">
        <f>L150-J150</f>
        <v>-4876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0" t="s">
        <v>188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4"/>
      <c r="F156" s="455" t="s">
        <v>98</v>
      </c>
      <c r="G156" s="508"/>
      <c r="H156" s="509"/>
      <c r="I156" s="509"/>
      <c r="J156" s="509"/>
      <c r="K156" s="508"/>
      <c r="L156" s="509"/>
      <c r="M156" s="511"/>
      <c r="N156" s="427"/>
      <c r="O156" s="396"/>
      <c r="P156" s="277"/>
    </row>
    <row r="157" spans="1:18" ht="19.95" customHeight="1">
      <c r="C157"/>
      <c r="D157"/>
      <c r="E157" s="487"/>
      <c r="F157" s="488" t="s">
        <v>111</v>
      </c>
      <c r="G157" s="489"/>
      <c r="H157" s="490"/>
      <c r="I157" s="490"/>
      <c r="J157" s="490"/>
      <c r="K157" s="489"/>
      <c r="L157" s="456">
        <v>50000</v>
      </c>
      <c r="M157" s="512"/>
      <c r="N157" s="427"/>
      <c r="O157" s="396"/>
      <c r="P157" s="332"/>
      <c r="Q157" s="277"/>
    </row>
    <row r="158" spans="1:18" ht="19.95" customHeight="1">
      <c r="C158"/>
      <c r="D158"/>
      <c r="E158" s="491"/>
      <c r="F158" s="492" t="s">
        <v>99</v>
      </c>
      <c r="G158" s="489"/>
      <c r="H158" s="490"/>
      <c r="I158" s="490"/>
      <c r="J158" s="490"/>
      <c r="K158" s="489"/>
      <c r="L158" s="457">
        <v>1705</v>
      </c>
      <c r="M158" s="512"/>
      <c r="N158" s="397"/>
      <c r="O158" s="510"/>
      <c r="P158" s="330"/>
      <c r="Q158" s="277"/>
    </row>
    <row r="159" spans="1:18" ht="19.95" customHeight="1">
      <c r="C159"/>
      <c r="D159"/>
      <c r="E159" s="491"/>
      <c r="F159" s="493"/>
      <c r="G159" s="494" t="s">
        <v>100</v>
      </c>
      <c r="H159" s="494"/>
      <c r="I159" s="494"/>
      <c r="J159" s="494"/>
      <c r="K159" s="495"/>
      <c r="L159" s="458">
        <f t="shared" ref="L159" si="8">SUM(L157:L158)</f>
        <v>51705</v>
      </c>
      <c r="M159" s="512"/>
      <c r="N159" s="154"/>
      <c r="O159" s="330"/>
      <c r="P159" s="330"/>
      <c r="Q159" s="277"/>
    </row>
    <row r="160" spans="1:18" ht="19.95" customHeight="1">
      <c r="C160"/>
      <c r="D160"/>
      <c r="E160" s="491"/>
      <c r="F160" s="490" t="s">
        <v>101</v>
      </c>
      <c r="G160" s="489"/>
      <c r="H160" s="496"/>
      <c r="I160" s="490"/>
      <c r="J160" s="490"/>
      <c r="K160" s="497" t="s">
        <v>112</v>
      </c>
      <c r="L160" s="457">
        <v>-5260.27</v>
      </c>
      <c r="M160" s="512"/>
      <c r="N160" s="333"/>
      <c r="O160" s="330"/>
      <c r="P160" s="330"/>
      <c r="Q160" s="277"/>
    </row>
    <row r="161" spans="3:17" ht="19.95" customHeight="1">
      <c r="C161"/>
      <c r="D161"/>
      <c r="E161" s="491"/>
      <c r="F161" s="490" t="s">
        <v>102</v>
      </c>
      <c r="G161" s="489"/>
      <c r="H161" s="496"/>
      <c r="I161" s="490"/>
      <c r="J161" s="490"/>
      <c r="K161" s="497" t="s">
        <v>112</v>
      </c>
      <c r="L161" s="457">
        <v>-324.52</v>
      </c>
      <c r="M161" s="512"/>
      <c r="N161" s="154"/>
      <c r="O161" s="330"/>
      <c r="P161" s="330"/>
      <c r="Q161" s="277"/>
    </row>
    <row r="162" spans="3:17" ht="19.95" customHeight="1">
      <c r="C162"/>
      <c r="D162"/>
      <c r="E162" s="491"/>
      <c r="F162" s="490" t="s">
        <v>145</v>
      </c>
      <c r="G162" s="489"/>
      <c r="H162" s="496"/>
      <c r="I162" s="490"/>
      <c r="J162" s="490"/>
      <c r="K162" s="497"/>
      <c r="L162" s="457">
        <v>-10000</v>
      </c>
      <c r="M162" s="512"/>
      <c r="N162" s="154"/>
      <c r="O162" s="330"/>
      <c r="P162" s="330"/>
      <c r="Q162" s="277"/>
    </row>
    <row r="163" spans="3:17" ht="19.95" customHeight="1">
      <c r="C163"/>
      <c r="D163"/>
      <c r="E163" s="491"/>
      <c r="F163" s="490" t="s">
        <v>146</v>
      </c>
      <c r="G163" s="489"/>
      <c r="H163" s="496"/>
      <c r="I163" s="490"/>
      <c r="J163" s="490"/>
      <c r="K163" s="497"/>
      <c r="L163" s="457">
        <v>-523.78</v>
      </c>
      <c r="M163" s="512"/>
      <c r="N163" s="154"/>
      <c r="O163" s="330"/>
      <c r="P163" s="330"/>
      <c r="Q163" s="277"/>
    </row>
    <row r="164" spans="3:17" ht="19.95" customHeight="1">
      <c r="C164"/>
      <c r="D164"/>
      <c r="E164" s="498"/>
      <c r="F164" s="499" t="s">
        <v>147</v>
      </c>
      <c r="G164" s="500"/>
      <c r="H164" s="499"/>
      <c r="I164" s="499"/>
      <c r="J164" s="499"/>
      <c r="K164" s="501" t="s">
        <v>103</v>
      </c>
      <c r="L164" s="459">
        <f>L158+L161+L163</f>
        <v>856.7</v>
      </c>
      <c r="M164" s="512"/>
      <c r="N164" s="154"/>
      <c r="O164" s="330"/>
      <c r="P164" s="330"/>
      <c r="Q164" s="277"/>
    </row>
    <row r="165" spans="3:17" ht="19.95" customHeight="1">
      <c r="C165"/>
      <c r="D165"/>
      <c r="E165" s="491"/>
      <c r="F165" s="502" t="s">
        <v>148</v>
      </c>
      <c r="G165" s="503"/>
      <c r="H165" s="502"/>
      <c r="I165" s="502"/>
      <c r="J165" s="502"/>
      <c r="K165" s="504" t="s">
        <v>103</v>
      </c>
      <c r="L165" s="460">
        <f>L157+L160+L162</f>
        <v>34739.729999999996</v>
      </c>
      <c r="M165" s="513"/>
      <c r="N165" s="334"/>
      <c r="O165" s="330"/>
      <c r="P165" s="330"/>
      <c r="Q165" s="277"/>
    </row>
    <row r="166" spans="3:17" ht="19.95" customHeight="1">
      <c r="C166"/>
      <c r="D166"/>
      <c r="E166" s="491"/>
      <c r="F166" s="502" t="s">
        <v>149</v>
      </c>
      <c r="G166" s="503"/>
      <c r="H166" s="502"/>
      <c r="I166" s="502"/>
      <c r="J166" s="502"/>
      <c r="K166" s="504" t="s">
        <v>103</v>
      </c>
      <c r="L166" s="461">
        <f>SUM(L164:L165)</f>
        <v>35596.429999999993</v>
      </c>
      <c r="M166" s="513"/>
      <c r="N166" s="334"/>
      <c r="O166" s="331"/>
      <c r="P166" s="331"/>
      <c r="Q166" s="277"/>
    </row>
    <row r="167" spans="3:17" ht="19.95" customHeight="1" thickBot="1">
      <c r="C167"/>
      <c r="D167"/>
      <c r="E167" s="462"/>
      <c r="F167" s="505"/>
      <c r="G167" s="506"/>
      <c r="H167" s="505"/>
      <c r="I167" s="505"/>
      <c r="J167" s="505"/>
      <c r="K167" s="506"/>
      <c r="L167" s="507" t="s">
        <v>150</v>
      </c>
      <c r="M167" s="514"/>
      <c r="N167" s="335"/>
      <c r="O167" s="331"/>
      <c r="P167" s="331"/>
      <c r="Q167" s="277"/>
    </row>
    <row r="168" spans="3:17" ht="19.95" customHeight="1">
      <c r="C168"/>
      <c r="D168"/>
      <c r="E168" s="330"/>
      <c r="F168" s="515"/>
      <c r="G168" s="516"/>
      <c r="H168" s="515"/>
      <c r="I168" s="515"/>
      <c r="J168" s="515"/>
      <c r="K168" s="516"/>
      <c r="L168" s="517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18"/>
      <c r="F169" s="519"/>
      <c r="G169" s="520"/>
      <c r="H169" s="518"/>
      <c r="I169" s="518"/>
      <c r="J169" s="521"/>
      <c r="K169" s="520"/>
      <c r="L169" s="522"/>
      <c r="M169" s="522"/>
      <c r="N169" s="336"/>
      <c r="O169" s="331"/>
      <c r="P169" s="331"/>
      <c r="Q169" s="277"/>
    </row>
    <row r="170" spans="3:17" ht="19.95" customHeight="1" thickBot="1">
      <c r="C170" s="280"/>
      <c r="D170" s="281"/>
      <c r="E170" s="463"/>
      <c r="F170" s="464" t="s">
        <v>152</v>
      </c>
      <c r="G170" s="414"/>
      <c r="H170" s="485" t="s">
        <v>151</v>
      </c>
      <c r="I170" s="477"/>
      <c r="J170" s="486" t="s">
        <v>159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5"/>
      <c r="I171" s="478"/>
      <c r="J171" s="482"/>
      <c r="P171" s="2"/>
    </row>
    <row r="172" spans="3:17" ht="19.95" customHeight="1">
      <c r="E172" s="418"/>
      <c r="F172" s="409" t="s">
        <v>153</v>
      </c>
      <c r="G172" s="411"/>
      <c r="H172" s="466">
        <v>14279.58</v>
      </c>
      <c r="I172" s="478"/>
      <c r="J172" s="483">
        <v>14279.58</v>
      </c>
    </row>
    <row r="173" spans="3:17" ht="19.95" customHeight="1">
      <c r="E173" s="418"/>
      <c r="F173" s="409" t="s">
        <v>154</v>
      </c>
      <c r="G173" s="412"/>
      <c r="H173" s="466">
        <v>11160</v>
      </c>
      <c r="I173" s="479"/>
      <c r="J173" s="483">
        <f>L50</f>
        <v>9068</v>
      </c>
    </row>
    <row r="174" spans="3:17" ht="19.95" customHeight="1">
      <c r="E174" s="418"/>
      <c r="F174" s="410" t="s">
        <v>155</v>
      </c>
      <c r="G174" s="413"/>
      <c r="H174" s="467">
        <f>H172-H173</f>
        <v>3119.58</v>
      </c>
      <c r="I174" s="479"/>
      <c r="J174" s="484">
        <f>J172-J173</f>
        <v>5211.58</v>
      </c>
    </row>
    <row r="175" spans="3:17" ht="10.050000000000001" customHeight="1" thickBot="1">
      <c r="E175" s="419"/>
      <c r="F175" s="417"/>
      <c r="G175" s="415"/>
      <c r="H175" s="416"/>
      <c r="I175" s="480"/>
      <c r="J175" s="481"/>
    </row>
  </sheetData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Budget-Forecast Comparison Q1</vt:lpstr>
      <vt:lpstr>Budget-Forecast Comparison Q2</vt:lpstr>
      <vt:lpstr>'Budget-Forecast Comparison Q1'!Print_Area</vt:lpstr>
      <vt:lpstr>'Budget-Forecast Comparison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2022-10-17T19:03:52Z</dcterms:modified>
</cp:coreProperties>
</file>